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8555" windowHeight="12045" activeTab="0"/>
  </bookViews>
  <sheets>
    <sheet name="вода -рус.яз." sheetId="1" r:id="rId1"/>
  </sheets>
  <definedNames/>
  <calcPr fullCalcOnLoad="1"/>
</workbook>
</file>

<file path=xl/sharedStrings.xml><?xml version="1.0" encoding="utf-8"?>
<sst xmlns="http://schemas.openxmlformats.org/spreadsheetml/2006/main" count="179" uniqueCount="113">
  <si>
    <t>№ п/п</t>
  </si>
  <si>
    <t>I.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</si>
  <si>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</si>
  <si>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</si>
  <si>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</si>
  <si>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</si>
  <si>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</si>
  <si>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</si>
  <si>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</si>
  <si>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</si>
  <si>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</si>
  <si>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 xml:space="preserve">Амортизация </t>
  </si>
  <si>
    <t>3.1.</t>
  </si>
  <si>
    <t>3.2.</t>
  </si>
  <si>
    <t>4.</t>
  </si>
  <si>
    <t>5.</t>
  </si>
  <si>
    <t>6.</t>
  </si>
  <si>
    <t>II.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</si>
  <si>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</si>
  <si>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</si>
  <si>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</si>
  <si>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</si>
  <si>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</si>
  <si>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</si>
  <si>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</si>
  <si>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</si>
  <si>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</si>
  <si>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</si>
  <si>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</si>
  <si>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8.1.</t>
  </si>
  <si>
    <t>8.2.</t>
  </si>
  <si>
    <t>8.3.</t>
  </si>
  <si>
    <t>8.4.</t>
  </si>
  <si>
    <t>8.5.</t>
  </si>
  <si>
    <t>8.6.</t>
  </si>
  <si>
    <t>8.7.</t>
  </si>
  <si>
    <t>8.8.</t>
  </si>
  <si>
    <t>III.</t>
  </si>
  <si>
    <t>IV.</t>
  </si>
  <si>
    <t>V.</t>
  </si>
  <si>
    <t>VI.</t>
  </si>
  <si>
    <t>VII.</t>
  </si>
  <si>
    <t>%</t>
  </si>
  <si>
    <t>тыс.м³</t>
  </si>
  <si>
    <t>VIII.</t>
  </si>
  <si>
    <t xml:space="preserve"> Тариф</t>
  </si>
  <si>
    <t>Наименование показателей</t>
  </si>
  <si>
    <t>единицы измерения</t>
  </si>
  <si>
    <t>% выпол-нения</t>
  </si>
  <si>
    <t>Затраты на производство товаров и  предоставление услуг, всего</t>
  </si>
  <si>
    <t>тыс.тенге</t>
  </si>
  <si>
    <t>Материальные затраты, всего</t>
  </si>
  <si>
    <t xml:space="preserve">  сырьё и материалы</t>
  </si>
  <si>
    <t xml:space="preserve">  ГСМ</t>
  </si>
  <si>
    <t xml:space="preserve">  электроэнергия</t>
  </si>
  <si>
    <t xml:space="preserve">  теплоэнергия</t>
  </si>
  <si>
    <t>Расходы на оплату труда, всего</t>
  </si>
  <si>
    <t xml:space="preserve">  заработная плата производственного персонала</t>
  </si>
  <si>
    <t xml:space="preserve">  отчисления от заработной платы</t>
  </si>
  <si>
    <t xml:space="preserve">  износ основных средств</t>
  </si>
  <si>
    <t xml:space="preserve">  амортизация нематериальных активов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</si>
  <si>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</si>
  <si>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 xml:space="preserve">Оплата работ и услуг производственного характера,выполняемых сторонними организациями </t>
  </si>
  <si>
    <t>Прочие затраты</t>
  </si>
  <si>
    <t>Расходы  периода   всего,  в т.ч.</t>
  </si>
  <si>
    <t>Общие и административные расходы, всего</t>
  </si>
  <si>
    <t>Расходы на оплату труда, всего, в т.ч.</t>
  </si>
  <si>
    <t xml:space="preserve">  заработная плата административного персонала</t>
  </si>
  <si>
    <t>Налоги</t>
  </si>
  <si>
    <t xml:space="preserve">Оплата работ и услуг, выполненных сторонними организациями </t>
  </si>
  <si>
    <t>Расходы подлежащие лимитированию</t>
  </si>
  <si>
    <t>Износ основных средств</t>
  </si>
  <si>
    <t>Амортизация нематериальных активов</t>
  </si>
  <si>
    <t>Электроэнергия</t>
  </si>
  <si>
    <t>Теплоэнергия</t>
  </si>
  <si>
    <t>Материалы на содеражание</t>
  </si>
  <si>
    <t xml:space="preserve">Прочие административные расходы </t>
  </si>
  <si>
    <t>Расходы на содержание службы сбыта</t>
  </si>
  <si>
    <t xml:space="preserve">   Заработная плата     </t>
  </si>
  <si>
    <t xml:space="preserve">    Отчисления от заработной платы</t>
  </si>
  <si>
    <t xml:space="preserve">   Амортизация основных средств</t>
  </si>
  <si>
    <t xml:space="preserve">   Амортизация нематериальных активов</t>
  </si>
  <si>
    <t xml:space="preserve">   Электроэнергия</t>
  </si>
  <si>
    <t xml:space="preserve">   Теплоэнергия</t>
  </si>
  <si>
    <t xml:space="preserve">   Материалы  на содержание </t>
  </si>
  <si>
    <t xml:space="preserve">   Прочие  затраты  на содержание службы сбыта</t>
  </si>
  <si>
    <t>Всего затрат на предоставление услуг</t>
  </si>
  <si>
    <t>Доход              (РБА *СП/(1-(КПН/100))</t>
  </si>
  <si>
    <t>Всего доходов</t>
  </si>
  <si>
    <t xml:space="preserve">Объемы оказываемых услуг </t>
  </si>
  <si>
    <t xml:space="preserve"> население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</si>
  <si>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</si>
  <si>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</si>
  <si>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Нормативные технические потери</t>
  </si>
  <si>
    <t xml:space="preserve">   -"- в натуральных показателях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</si>
  <si>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</si>
  <si>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</si>
  <si>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</si>
  <si>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</si>
  <si>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</si>
  <si>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</si>
  <si>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</si>
  <si>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</si>
  <si>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</si>
  <si>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</si>
  <si>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</si>
  <si>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</si>
  <si>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 xml:space="preserve">  Информация о ходе исполнения тарифной сметы на услуги  водоснабжения, оказываемые ГКП на праве хозяйственного ведения "Өскемен Водоканал" акимата г.Усть-Каменогорск  за 5 месяцев 2020 года</t>
  </si>
  <si>
    <t>Факт за 5 месяцев 2020г.</t>
  </si>
  <si>
    <t xml:space="preserve">утвержден с 1июня 2019г.-197,02 (по пр.68 от 31.03.2020г.) </t>
  </si>
  <si>
    <t xml:space="preserve">утвержден с 1июня 2019г.-100,59 (по пр.68 от 31.03.2020г.) </t>
  </si>
  <si>
    <t xml:space="preserve">утвержден с 1июня 2019г.-59,34 (по пр.68 от 31.03.2020г.) </t>
  </si>
  <si>
    <t>План на 5 месяцев 2020г.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</si>
</sst>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16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16" fontId="22" fillId="0" borderId="1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2" fillId="0" borderId="15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49" fontId="0" fillId="0" borderId="22" xfId="0" applyNumberForma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172" fontId="0" fillId="0" borderId="23" xfId="0" applyNumberForma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20" fillId="0" borderId="32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173" fontId="20" fillId="0" borderId="33" xfId="55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73" fontId="20" fillId="0" borderId="34" xfId="55" applyNumberFormat="1" applyFont="1" applyFill="1" applyBorder="1" applyAlignment="1">
      <alignment horizontal="center" vertical="center"/>
    </xf>
    <xf numFmtId="173" fontId="20" fillId="0" borderId="35" xfId="55" applyNumberFormat="1" applyFont="1" applyFill="1" applyBorder="1" applyAlignment="1">
      <alignment horizontal="center" vertical="center"/>
    </xf>
    <xf numFmtId="173" fontId="0" fillId="0" borderId="36" xfId="55" applyNumberFormat="1" applyFont="1" applyFill="1" applyBorder="1" applyAlignment="1">
      <alignment horizontal="center" vertical="center"/>
    </xf>
    <xf numFmtId="173" fontId="0" fillId="0" borderId="37" xfId="55" applyNumberFormat="1" applyFont="1" applyFill="1" applyBorder="1" applyAlignment="1">
      <alignment horizontal="center" vertical="center"/>
    </xf>
    <xf numFmtId="173" fontId="0" fillId="0" borderId="38" xfId="55" applyNumberFormat="1" applyFont="1" applyFill="1" applyBorder="1" applyAlignment="1">
      <alignment horizontal="center" vertical="center"/>
    </xf>
    <xf numFmtId="173" fontId="0" fillId="0" borderId="39" xfId="55" applyNumberFormat="1" applyFont="1" applyFill="1" applyBorder="1" applyAlignment="1">
      <alignment horizontal="center" vertical="center"/>
    </xf>
    <xf numFmtId="173" fontId="0" fillId="0" borderId="40" xfId="55" applyNumberFormat="1" applyFont="1" applyFill="1" applyBorder="1" applyAlignment="1">
      <alignment horizontal="center" vertical="center"/>
    </xf>
    <xf numFmtId="173" fontId="0" fillId="0" borderId="39" xfId="55" applyNumberFormat="1" applyFont="1" applyFill="1" applyBorder="1" applyAlignment="1">
      <alignment horizontal="center" vertical="center" wrapText="1"/>
    </xf>
    <xf numFmtId="173" fontId="0" fillId="0" borderId="40" xfId="55" applyNumberFormat="1" applyFont="1" applyFill="1" applyBorder="1" applyAlignment="1">
      <alignment horizontal="center" vertical="center" wrapText="1"/>
    </xf>
    <xf numFmtId="173" fontId="0" fillId="0" borderId="41" xfId="55" applyNumberFormat="1" applyFont="1" applyFill="1" applyBorder="1" applyAlignment="1">
      <alignment horizontal="center" vertical="center" wrapText="1"/>
    </xf>
    <xf numFmtId="173" fontId="20" fillId="0" borderId="40" xfId="55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3" fontId="20" fillId="0" borderId="39" xfId="55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  <xf numFmtId="4" fontId="20" fillId="0" borderId="43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44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20" fillId="0" borderId="44" xfId="0" applyNumberFormat="1" applyFont="1" applyFill="1" applyBorder="1" applyAlignment="1">
      <alignment horizontal="center" vertical="center"/>
    </xf>
    <xf numFmtId="173" fontId="20" fillId="0" borderId="36" xfId="55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4" fontId="20" fillId="0" borderId="23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4" fontId="20" fillId="0" borderId="25" xfId="0" applyNumberFormat="1" applyFont="1" applyFill="1" applyBorder="1" applyAlignment="1">
      <alignment horizontal="center" vertical="center"/>
    </xf>
    <xf numFmtId="173" fontId="20" fillId="0" borderId="48" xfId="55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/>
    </xf>
    <xf numFmtId="173" fontId="20" fillId="0" borderId="50" xfId="55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vertical="center"/>
    </xf>
    <xf numFmtId="4" fontId="20" fillId="0" borderId="3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4" fontId="20" fillId="0" borderId="41" xfId="0" applyNumberFormat="1" applyFon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173" fontId="20" fillId="0" borderId="50" xfId="55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173" fontId="0" fillId="0" borderId="35" xfId="55" applyNumberFormat="1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/>
    </xf>
    <xf numFmtId="173" fontId="0" fillId="0" borderId="48" xfId="55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/>
    </xf>
    <xf numFmtId="4" fontId="20" fillId="0" borderId="54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top" wrapText="1"/>
    </xf>
    <xf numFmtId="4" fontId="24" fillId="0" borderId="30" xfId="0" applyNumberFormat="1" applyFont="1" applyFill="1" applyBorder="1" applyAlignment="1">
      <alignment horizontal="center" vertical="top" wrapText="1"/>
    </xf>
    <xf numFmtId="0" fontId="20" fillId="0" borderId="49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vertical="center" wrapText="1"/>
    </xf>
    <xf numFmtId="172" fontId="20" fillId="0" borderId="3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72" fontId="26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16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3" fontId="0" fillId="0" borderId="30" xfId="0" applyNumberFormat="1" applyFont="1" applyFill="1" applyBorder="1" applyAlignment="1">
      <alignment horizontal="center" vertical="center"/>
    </xf>
    <xf numFmtId="173" fontId="0" fillId="0" borderId="41" xfId="55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625" style="61" customWidth="1"/>
    <col min="2" max="2" width="35.00390625" style="1" customWidth="1"/>
    <col min="3" max="3" width="11.00390625" style="61" customWidth="1"/>
    <col min="4" max="4" width="18.375" style="1" customWidth="1"/>
    <col min="5" max="5" width="18.00390625" style="1" customWidth="1"/>
    <col min="6" max="6" width="13.875" style="1" customWidth="1"/>
    <col min="7" max="7" width="13.625" style="1" customWidth="1"/>
    <col min="8" max="8" width="10.75390625" style="1" bestFit="1" customWidth="1"/>
    <col min="9" max="16384" width="9.125" style="1" customWidth="1"/>
  </cols>
  <sheetData>
    <row r="1" spans="1:6" ht="45.75" customHeight="1">
      <c r="A1" s="177" t="s">
        <v>107</v>
      </c>
      <c r="B1" s="177"/>
      <c r="C1" s="177"/>
      <c r="D1" s="177"/>
      <c r="E1" s="177"/>
      <c r="F1" s="177"/>
    </row>
    <row r="2" spans="1:6" ht="21" customHeight="1" thickBot="1">
      <c r="A2" s="2"/>
      <c r="B2" s="3"/>
      <c r="C2" s="2"/>
      <c r="D2" s="3"/>
      <c r="E2" s="3"/>
      <c r="F2" s="3"/>
    </row>
    <row r="3" spans="1:6" ht="78" customHeight="1" thickBot="1">
      <c r="A3" s="142" t="s">
        <v>0</v>
      </c>
      <c r="B3" s="143" t="s">
        <v>46</v>
      </c>
      <c r="C3" s="144" t="s">
        <v>47</v>
      </c>
      <c r="D3" s="145" t="s">
        <v>112</v>
      </c>
      <c r="E3" s="145" t="s">
        <v>108</v>
      </c>
      <c r="F3" s="146" t="s">
        <v>48</v>
      </c>
    </row>
    <row r="4" spans="1:6" ht="35.25" customHeight="1">
      <c r="A4" s="4" t="s">
        <v>1</v>
      </c>
      <c r="B4" s="5" t="s">
        <v>49</v>
      </c>
      <c r="C4" s="6" t="s">
        <v>50</v>
      </c>
      <c r="D4" s="54">
        <f>D5+D10+D13+D16+D17+D18</f>
        <v>1030786.08</v>
      </c>
      <c r="E4" s="54">
        <f>E5+E10+E13+E16+E17+E18</f>
        <v>863202.67777</v>
      </c>
      <c r="F4" s="77">
        <f>E4/D4</f>
        <v>0.837421744936641</v>
      </c>
    </row>
    <row r="5" spans="1:6" s="10" customFormat="1" ht="21" customHeight="1">
      <c r="A5" s="7" t="s">
        <v>2</v>
      </c>
      <c r="B5" s="8" t="s">
        <v>51</v>
      </c>
      <c r="C5" s="9" t="s">
        <v>50</v>
      </c>
      <c r="D5" s="91">
        <f>D6+D7+D8+D9</f>
        <v>108161.40999999999</v>
      </c>
      <c r="E5" s="92">
        <f>SUM(E6:E8)+E9</f>
        <v>174621.38726</v>
      </c>
      <c r="F5" s="86">
        <f aca="true" t="shared" si="0" ref="F5:F51">E5/D5</f>
        <v>1.6144518387842763</v>
      </c>
    </row>
    <row r="6" spans="1:6" ht="21" customHeight="1">
      <c r="A6" s="11" t="s">
        <v>3</v>
      </c>
      <c r="B6" s="12" t="s">
        <v>52</v>
      </c>
      <c r="C6" s="13" t="s">
        <v>50</v>
      </c>
      <c r="D6" s="93">
        <v>7412.24</v>
      </c>
      <c r="E6" s="94">
        <v>9908.53803</v>
      </c>
      <c r="F6" s="78">
        <f>E6/D6</f>
        <v>1.3367805184397699</v>
      </c>
    </row>
    <row r="7" spans="1:6" ht="21" customHeight="1">
      <c r="A7" s="11" t="s">
        <v>4</v>
      </c>
      <c r="B7" s="12" t="s">
        <v>53</v>
      </c>
      <c r="C7" s="13" t="s">
        <v>50</v>
      </c>
      <c r="D7" s="93">
        <v>12469.11</v>
      </c>
      <c r="E7" s="94">
        <v>39741.34215</v>
      </c>
      <c r="F7" s="78">
        <f t="shared" si="0"/>
        <v>3.1871835399639585</v>
      </c>
    </row>
    <row r="8" spans="1:6" ht="21" customHeight="1">
      <c r="A8" s="11" t="s">
        <v>5</v>
      </c>
      <c r="B8" s="12" t="s">
        <v>54</v>
      </c>
      <c r="C8" s="13" t="s">
        <v>50</v>
      </c>
      <c r="D8" s="93">
        <v>85687.61</v>
      </c>
      <c r="E8" s="94">
        <v>118849.44041</v>
      </c>
      <c r="F8" s="78">
        <f t="shared" si="0"/>
        <v>1.3870084649344285</v>
      </c>
    </row>
    <row r="9" spans="1:6" ht="21" customHeight="1">
      <c r="A9" s="14" t="s">
        <v>6</v>
      </c>
      <c r="B9" s="15" t="s">
        <v>55</v>
      </c>
      <c r="C9" s="95" t="s">
        <v>50</v>
      </c>
      <c r="D9" s="93">
        <v>2592.45</v>
      </c>
      <c r="E9" s="97">
        <v>6122.066669999999</v>
      </c>
      <c r="F9" s="79">
        <f t="shared" si="0"/>
        <v>2.361498455129318</v>
      </c>
    </row>
    <row r="10" spans="1:6" s="10" customFormat="1" ht="21" customHeight="1">
      <c r="A10" s="16" t="s">
        <v>7</v>
      </c>
      <c r="B10" s="17" t="s">
        <v>56</v>
      </c>
      <c r="C10" s="9" t="s">
        <v>50</v>
      </c>
      <c r="D10" s="91">
        <f>D11+D12</f>
        <v>260846.35</v>
      </c>
      <c r="E10" s="99">
        <f>E11+E12</f>
        <v>263561.81178</v>
      </c>
      <c r="F10" s="100">
        <f t="shared" si="0"/>
        <v>1.0104101965774104</v>
      </c>
    </row>
    <row r="11" spans="1:6" ht="27" customHeight="1">
      <c r="A11" s="11" t="s">
        <v>8</v>
      </c>
      <c r="B11" s="18" t="s">
        <v>57</v>
      </c>
      <c r="C11" s="13" t="s">
        <v>50</v>
      </c>
      <c r="D11" s="93">
        <v>238545.47</v>
      </c>
      <c r="E11" s="94">
        <v>239890.43862</v>
      </c>
      <c r="F11" s="80">
        <f t="shared" si="0"/>
        <v>1.005638206502098</v>
      </c>
    </row>
    <row r="12" spans="1:6" ht="21" customHeight="1">
      <c r="A12" s="14" t="s">
        <v>9</v>
      </c>
      <c r="B12" s="19" t="s">
        <v>58</v>
      </c>
      <c r="C12" s="95" t="s">
        <v>50</v>
      </c>
      <c r="D12" s="96">
        <v>22300.88</v>
      </c>
      <c r="E12" s="97">
        <v>23671.37316</v>
      </c>
      <c r="F12" s="79">
        <f t="shared" si="0"/>
        <v>1.0614546672597673</v>
      </c>
    </row>
    <row r="13" spans="1:6" s="10" customFormat="1" ht="21" customHeight="1">
      <c r="A13" s="20" t="s">
        <v>10</v>
      </c>
      <c r="B13" s="21" t="s">
        <v>11</v>
      </c>
      <c r="C13" s="9" t="s">
        <v>50</v>
      </c>
      <c r="D13" s="91">
        <f>D14+D15</f>
        <v>584276.01</v>
      </c>
      <c r="E13" s="99">
        <f>E14+E15</f>
        <v>310870.49415000004</v>
      </c>
      <c r="F13" s="100">
        <f t="shared" si="0"/>
        <v>0.5320610273730049</v>
      </c>
    </row>
    <row r="14" spans="1:6" ht="21" customHeight="1">
      <c r="A14" s="22" t="s">
        <v>12</v>
      </c>
      <c r="B14" s="23" t="s">
        <v>59</v>
      </c>
      <c r="C14" s="13" t="s">
        <v>50</v>
      </c>
      <c r="D14" s="93">
        <v>583866.7</v>
      </c>
      <c r="E14" s="94">
        <v>310642.2773</v>
      </c>
      <c r="F14" s="78">
        <f t="shared" si="0"/>
        <v>0.532043148376162</v>
      </c>
    </row>
    <row r="15" spans="1:6" ht="21" customHeight="1">
      <c r="A15" s="22" t="s">
        <v>13</v>
      </c>
      <c r="B15" s="23" t="s">
        <v>60</v>
      </c>
      <c r="C15" s="95" t="s">
        <v>50</v>
      </c>
      <c r="D15" s="96">
        <v>409.31</v>
      </c>
      <c r="E15" s="97">
        <v>228.21685000000002</v>
      </c>
      <c r="F15" s="79">
        <f t="shared" si="0"/>
        <v>0.5575648041826489</v>
      </c>
    </row>
    <row r="16" spans="1:6" s="10" customFormat="1" ht="66.75" customHeight="1">
      <c r="A16" s="7" t="s">
        <v>14</v>
      </c>
      <c r="B16" s="24" t="s">
        <v>61</v>
      </c>
      <c r="C16" s="101" t="s">
        <v>50</v>
      </c>
      <c r="D16" s="102">
        <v>876.44</v>
      </c>
      <c r="E16" s="102">
        <v>35999.94806</v>
      </c>
      <c r="F16" s="90">
        <f t="shared" si="0"/>
        <v>41.07519973985669</v>
      </c>
    </row>
    <row r="17" spans="1:6" s="10" customFormat="1" ht="52.5" customHeight="1">
      <c r="A17" s="25" t="s">
        <v>15</v>
      </c>
      <c r="B17" s="26" t="s">
        <v>62</v>
      </c>
      <c r="C17" s="103" t="s">
        <v>50</v>
      </c>
      <c r="D17" s="102">
        <v>8770.33</v>
      </c>
      <c r="E17" s="102">
        <v>12094.60987</v>
      </c>
      <c r="F17" s="90">
        <f t="shared" si="0"/>
        <v>1.3790370339542526</v>
      </c>
    </row>
    <row r="18" spans="1:6" s="10" customFormat="1" ht="21" customHeight="1" thickBot="1">
      <c r="A18" s="27" t="s">
        <v>16</v>
      </c>
      <c r="B18" s="28" t="s">
        <v>63</v>
      </c>
      <c r="C18" s="104" t="s">
        <v>50</v>
      </c>
      <c r="D18" s="98">
        <v>67855.54</v>
      </c>
      <c r="E18" s="105">
        <v>66054.42664999998</v>
      </c>
      <c r="F18" s="106">
        <f t="shared" si="0"/>
        <v>0.9734566499655001</v>
      </c>
    </row>
    <row r="19" spans="1:6" ht="21" customHeight="1" thickBot="1">
      <c r="A19" s="29" t="s">
        <v>17</v>
      </c>
      <c r="B19" s="30" t="s">
        <v>64</v>
      </c>
      <c r="C19" s="107" t="s">
        <v>50</v>
      </c>
      <c r="D19" s="72">
        <f>D20+D33</f>
        <v>72021.44</v>
      </c>
      <c r="E19" s="72">
        <f>E20+E33</f>
        <v>103839.42676685393</v>
      </c>
      <c r="F19" s="76">
        <f t="shared" si="0"/>
        <v>1.4417849291385165</v>
      </c>
    </row>
    <row r="20" spans="1:6" s="10" customFormat="1" ht="33" customHeight="1">
      <c r="A20" s="108" t="s">
        <v>18</v>
      </c>
      <c r="B20" s="109" t="s">
        <v>65</v>
      </c>
      <c r="C20" s="110" t="s">
        <v>50</v>
      </c>
      <c r="D20" s="71">
        <f>D21+SUM(D24:D32)</f>
        <v>35864.159999999996</v>
      </c>
      <c r="E20" s="71">
        <f>E21+E24+E25+E26+E27+E28+E29+E30+E31+E32</f>
        <v>70436.19088065391</v>
      </c>
      <c r="F20" s="111">
        <f t="shared" si="0"/>
        <v>1.963971577213963</v>
      </c>
    </row>
    <row r="21" spans="1:6" s="10" customFormat="1" ht="21" customHeight="1">
      <c r="A21" s="112" t="s">
        <v>19</v>
      </c>
      <c r="B21" s="113" t="s">
        <v>66</v>
      </c>
      <c r="C21" s="37" t="s">
        <v>50</v>
      </c>
      <c r="D21" s="114">
        <f>D22+D23</f>
        <v>16083.24</v>
      </c>
      <c r="E21" s="114">
        <f>E22+E23</f>
        <v>20938.09929844392</v>
      </c>
      <c r="F21" s="81">
        <f t="shared" si="0"/>
        <v>1.3018582884073062</v>
      </c>
    </row>
    <row r="22" spans="1:6" s="34" customFormat="1" ht="30" customHeight="1">
      <c r="A22" s="31"/>
      <c r="B22" s="32" t="s">
        <v>67</v>
      </c>
      <c r="C22" s="33" t="s">
        <v>50</v>
      </c>
      <c r="D22" s="114">
        <v>14745.41</v>
      </c>
      <c r="E22" s="114">
        <v>18981.69616</v>
      </c>
      <c r="F22" s="81">
        <f t="shared" si="0"/>
        <v>1.2872952437402554</v>
      </c>
    </row>
    <row r="23" spans="1:6" s="34" customFormat="1" ht="21" customHeight="1">
      <c r="A23" s="31"/>
      <c r="B23" s="115" t="s">
        <v>58</v>
      </c>
      <c r="C23" s="33" t="s">
        <v>50</v>
      </c>
      <c r="D23" s="114">
        <v>1337.83</v>
      </c>
      <c r="E23" s="114">
        <v>1956.4031384439231</v>
      </c>
      <c r="F23" s="81">
        <f t="shared" si="0"/>
        <v>1.4623705092903607</v>
      </c>
    </row>
    <row r="24" spans="1:6" ht="21" customHeight="1">
      <c r="A24" s="35" t="s">
        <v>20</v>
      </c>
      <c r="B24" s="36" t="s">
        <v>68</v>
      </c>
      <c r="C24" s="116" t="s">
        <v>50</v>
      </c>
      <c r="D24" s="114">
        <v>7376.25</v>
      </c>
      <c r="E24" s="117">
        <v>8985.215</v>
      </c>
      <c r="F24" s="82">
        <f t="shared" si="0"/>
        <v>1.2181277749533979</v>
      </c>
    </row>
    <row r="25" spans="1:6" ht="35.25" customHeight="1">
      <c r="A25" s="38" t="s">
        <v>21</v>
      </c>
      <c r="B25" s="39" t="s">
        <v>69</v>
      </c>
      <c r="C25" s="37" t="s">
        <v>50</v>
      </c>
      <c r="D25" s="114">
        <v>135.57</v>
      </c>
      <c r="E25" s="118">
        <v>139.966925</v>
      </c>
      <c r="F25" s="83">
        <f t="shared" si="0"/>
        <v>1.0324328760050159</v>
      </c>
    </row>
    <row r="26" spans="1:6" ht="21" customHeight="1">
      <c r="A26" s="119" t="s">
        <v>22</v>
      </c>
      <c r="B26" s="120" t="s">
        <v>70</v>
      </c>
      <c r="C26" s="37" t="s">
        <v>50</v>
      </c>
      <c r="D26" s="114">
        <v>1844.85</v>
      </c>
      <c r="E26" s="118">
        <v>2684.0114759</v>
      </c>
      <c r="F26" s="83">
        <f t="shared" si="0"/>
        <v>1.454867049299401</v>
      </c>
    </row>
    <row r="27" spans="1:6" ht="21" customHeight="1">
      <c r="A27" s="40" t="s">
        <v>23</v>
      </c>
      <c r="B27" s="120" t="s">
        <v>71</v>
      </c>
      <c r="C27" s="37" t="s">
        <v>50</v>
      </c>
      <c r="D27" s="89">
        <v>4721.97</v>
      </c>
      <c r="E27" s="135">
        <v>4667.6174316</v>
      </c>
      <c r="F27" s="83">
        <f t="shared" si="0"/>
        <v>0.9884894295389424</v>
      </c>
    </row>
    <row r="28" spans="1:6" ht="21" customHeight="1">
      <c r="A28" s="40" t="s">
        <v>24</v>
      </c>
      <c r="B28" s="120" t="s">
        <v>72</v>
      </c>
      <c r="C28" s="37" t="s">
        <v>50</v>
      </c>
      <c r="D28" s="89">
        <v>378.29</v>
      </c>
      <c r="E28" s="135">
        <v>370.7117418</v>
      </c>
      <c r="F28" s="83">
        <f t="shared" si="0"/>
        <v>0.9799670670649502</v>
      </c>
    </row>
    <row r="29" spans="1:6" ht="21" customHeight="1">
      <c r="A29" s="40" t="s">
        <v>25</v>
      </c>
      <c r="B29" s="120" t="s">
        <v>73</v>
      </c>
      <c r="C29" s="37" t="s">
        <v>50</v>
      </c>
      <c r="D29" s="114">
        <v>175.08</v>
      </c>
      <c r="E29" s="114">
        <v>57.340115</v>
      </c>
      <c r="F29" s="83">
        <f t="shared" si="0"/>
        <v>0.3275080820196481</v>
      </c>
    </row>
    <row r="30" spans="1:6" ht="21" customHeight="1">
      <c r="A30" s="40" t="s">
        <v>26</v>
      </c>
      <c r="B30" s="120" t="s">
        <v>74</v>
      </c>
      <c r="C30" s="37" t="s">
        <v>50</v>
      </c>
      <c r="D30" s="114">
        <v>152.88</v>
      </c>
      <c r="E30" s="114">
        <v>343.17960999999997</v>
      </c>
      <c r="F30" s="83">
        <f t="shared" si="0"/>
        <v>2.244764586603872</v>
      </c>
    </row>
    <row r="31" spans="1:6" ht="21" customHeight="1">
      <c r="A31" s="40" t="s">
        <v>27</v>
      </c>
      <c r="B31" s="120" t="s">
        <v>75</v>
      </c>
      <c r="C31" s="37" t="s">
        <v>50</v>
      </c>
      <c r="D31" s="114">
        <v>727.5</v>
      </c>
      <c r="E31" s="114">
        <v>1810.484</v>
      </c>
      <c r="F31" s="83">
        <f t="shared" si="0"/>
        <v>2.488637800687285</v>
      </c>
    </row>
    <row r="32" spans="1:7" s="123" customFormat="1" ht="21" customHeight="1" thickBot="1">
      <c r="A32" s="121" t="s">
        <v>28</v>
      </c>
      <c r="B32" s="122" t="s">
        <v>76</v>
      </c>
      <c r="C32" s="116" t="s">
        <v>50</v>
      </c>
      <c r="D32" s="117">
        <v>4268.53</v>
      </c>
      <c r="E32" s="153">
        <f>6263.48528291+24176.08</f>
        <v>30439.56528291</v>
      </c>
      <c r="F32" s="84">
        <f t="shared" si="0"/>
        <v>7.131158802423785</v>
      </c>
      <c r="G32" s="1"/>
    </row>
    <row r="33" spans="1:6" s="41" customFormat="1" ht="26.25" customHeight="1">
      <c r="A33" s="4">
        <v>8</v>
      </c>
      <c r="B33" s="5" t="s">
        <v>77</v>
      </c>
      <c r="C33" s="49" t="s">
        <v>50</v>
      </c>
      <c r="D33" s="124">
        <f>SUM(D34:D41)</f>
        <v>36157.28</v>
      </c>
      <c r="E33" s="124">
        <f>SUM(E34:E41)</f>
        <v>33403.235886200004</v>
      </c>
      <c r="F33" s="136">
        <f t="shared" si="0"/>
        <v>0.92383154612847</v>
      </c>
    </row>
    <row r="34" spans="1:9" ht="21" customHeight="1">
      <c r="A34" s="42" t="s">
        <v>29</v>
      </c>
      <c r="B34" s="43" t="s">
        <v>78</v>
      </c>
      <c r="C34" s="37" t="s">
        <v>50</v>
      </c>
      <c r="D34" s="89">
        <v>28871.52</v>
      </c>
      <c r="E34" s="135">
        <v>27401.169110000003</v>
      </c>
      <c r="F34" s="83">
        <f t="shared" si="0"/>
        <v>0.9490726193148127</v>
      </c>
      <c r="I34" s="125"/>
    </row>
    <row r="35" spans="1:6" ht="21" customHeight="1">
      <c r="A35" s="42" t="s">
        <v>30</v>
      </c>
      <c r="B35" s="43" t="s">
        <v>79</v>
      </c>
      <c r="C35" s="37" t="s">
        <v>50</v>
      </c>
      <c r="D35" s="89">
        <v>2952.94</v>
      </c>
      <c r="E35" s="135">
        <v>2683.29252</v>
      </c>
      <c r="F35" s="83">
        <f t="shared" si="0"/>
        <v>0.9086850799542151</v>
      </c>
    </row>
    <row r="36" spans="1:6" ht="21" customHeight="1">
      <c r="A36" s="42" t="s">
        <v>31</v>
      </c>
      <c r="B36" s="44" t="s">
        <v>80</v>
      </c>
      <c r="C36" s="37" t="s">
        <v>50</v>
      </c>
      <c r="D36" s="89">
        <v>1689.35</v>
      </c>
      <c r="E36" s="135">
        <v>666.2694258</v>
      </c>
      <c r="F36" s="83">
        <f t="shared" si="0"/>
        <v>0.3943939537692012</v>
      </c>
    </row>
    <row r="37" spans="1:6" ht="21" customHeight="1">
      <c r="A37" s="42" t="s">
        <v>32</v>
      </c>
      <c r="B37" s="44" t="s">
        <v>81</v>
      </c>
      <c r="C37" s="37" t="s">
        <v>50</v>
      </c>
      <c r="D37" s="89">
        <v>9.08</v>
      </c>
      <c r="E37" s="135">
        <v>9.1379652</v>
      </c>
      <c r="F37" s="83">
        <f t="shared" si="0"/>
        <v>1.006383832599119</v>
      </c>
    </row>
    <row r="38" spans="1:6" ht="21" customHeight="1">
      <c r="A38" s="42" t="s">
        <v>33</v>
      </c>
      <c r="B38" s="43" t="s">
        <v>82</v>
      </c>
      <c r="C38" s="37" t="s">
        <v>50</v>
      </c>
      <c r="D38" s="89">
        <v>207.04</v>
      </c>
      <c r="E38" s="135">
        <v>107.419135</v>
      </c>
      <c r="F38" s="83">
        <f t="shared" si="0"/>
        <v>0.5188327617851622</v>
      </c>
    </row>
    <row r="39" spans="1:6" ht="21" customHeight="1">
      <c r="A39" s="42" t="s">
        <v>34</v>
      </c>
      <c r="B39" s="43" t="s">
        <v>83</v>
      </c>
      <c r="C39" s="37" t="s">
        <v>50</v>
      </c>
      <c r="D39" s="89">
        <v>258.93</v>
      </c>
      <c r="E39" s="135">
        <v>208.3896</v>
      </c>
      <c r="F39" s="83">
        <f t="shared" si="0"/>
        <v>0.8048105665623914</v>
      </c>
    </row>
    <row r="40" spans="1:6" ht="21" customHeight="1">
      <c r="A40" s="42" t="s">
        <v>35</v>
      </c>
      <c r="B40" s="43" t="s">
        <v>84</v>
      </c>
      <c r="C40" s="37" t="s">
        <v>50</v>
      </c>
      <c r="D40" s="89">
        <v>1076.64</v>
      </c>
      <c r="E40" s="135">
        <v>1228.269725</v>
      </c>
      <c r="F40" s="83">
        <f t="shared" si="0"/>
        <v>1.1408360501188883</v>
      </c>
    </row>
    <row r="41" spans="1:6" ht="30" customHeight="1" thickBot="1">
      <c r="A41" s="46" t="s">
        <v>36</v>
      </c>
      <c r="B41" s="47" t="s">
        <v>85</v>
      </c>
      <c r="C41" s="75" t="s">
        <v>50</v>
      </c>
      <c r="D41" s="137">
        <v>1091.78</v>
      </c>
      <c r="E41" s="152">
        <v>1099.2884052000002</v>
      </c>
      <c r="F41" s="85">
        <f t="shared" si="0"/>
        <v>1.0068772144571252</v>
      </c>
    </row>
    <row r="42" spans="1:7" ht="27.75" customHeight="1" thickBot="1">
      <c r="A42" s="4" t="s">
        <v>37</v>
      </c>
      <c r="B42" s="5" t="s">
        <v>86</v>
      </c>
      <c r="C42" s="49" t="s">
        <v>50</v>
      </c>
      <c r="D42" s="54">
        <f>D4+D19</f>
        <v>1102807.52</v>
      </c>
      <c r="E42" s="54">
        <f>E4+E19</f>
        <v>967042.1045368538</v>
      </c>
      <c r="F42" s="139">
        <f t="shared" si="0"/>
        <v>0.8768911047476842</v>
      </c>
      <c r="G42" s="125"/>
    </row>
    <row r="43" spans="1:6" s="41" customFormat="1" ht="21" customHeight="1" thickBot="1">
      <c r="A43" s="29" t="s">
        <v>38</v>
      </c>
      <c r="B43" s="30" t="s">
        <v>87</v>
      </c>
      <c r="C43" s="107" t="s">
        <v>50</v>
      </c>
      <c r="D43" s="72">
        <f>D44-D42</f>
        <v>-98092.91000000003</v>
      </c>
      <c r="E43" s="72">
        <f>E44-E42</f>
        <v>-73836.5395968539</v>
      </c>
      <c r="F43" s="139">
        <f t="shared" si="0"/>
        <v>0.7527204524450735</v>
      </c>
    </row>
    <row r="44" spans="1:8" ht="21" customHeight="1" thickBot="1">
      <c r="A44" s="4" t="s">
        <v>39</v>
      </c>
      <c r="B44" s="48" t="s">
        <v>88</v>
      </c>
      <c r="C44" s="49" t="s">
        <v>50</v>
      </c>
      <c r="D44" s="54">
        <v>1004714.61</v>
      </c>
      <c r="E44" s="54">
        <v>893205.56494</v>
      </c>
      <c r="F44" s="139">
        <f t="shared" si="0"/>
        <v>0.889014209657009</v>
      </c>
      <c r="H44" s="125"/>
    </row>
    <row r="45" spans="1:6" s="41" customFormat="1" ht="21" customHeight="1">
      <c r="A45" s="4" t="s">
        <v>40</v>
      </c>
      <c r="B45" s="48" t="s">
        <v>89</v>
      </c>
      <c r="C45" s="49" t="s">
        <v>43</v>
      </c>
      <c r="D45" s="148">
        <f>D46+D47+D48</f>
        <v>10561.900000000001</v>
      </c>
      <c r="E45" s="149">
        <f>E46+E47+E48</f>
        <v>9385.941444</v>
      </c>
      <c r="F45" s="139">
        <f t="shared" si="0"/>
        <v>0.8886603209649778</v>
      </c>
    </row>
    <row r="46" spans="1:6" s="41" customFormat="1" ht="18.75" customHeight="1">
      <c r="A46" s="50"/>
      <c r="B46" s="51" t="s">
        <v>90</v>
      </c>
      <c r="C46" s="52" t="s">
        <v>43</v>
      </c>
      <c r="D46" s="93">
        <v>6137</v>
      </c>
      <c r="E46" s="150">
        <v>5615.1044440000005</v>
      </c>
      <c r="F46" s="78">
        <f t="shared" si="0"/>
        <v>0.9149591728857749</v>
      </c>
    </row>
    <row r="47" spans="1:6" s="41" customFormat="1" ht="51" customHeight="1">
      <c r="A47" s="50"/>
      <c r="B47" s="53" t="s">
        <v>91</v>
      </c>
      <c r="C47" s="52" t="s">
        <v>43</v>
      </c>
      <c r="D47" s="93">
        <v>2398.1</v>
      </c>
      <c r="E47" s="150">
        <v>1896.9279999999999</v>
      </c>
      <c r="F47" s="78">
        <f t="shared" si="0"/>
        <v>0.7910128852007839</v>
      </c>
    </row>
    <row r="48" spans="1:6" s="41" customFormat="1" ht="21" customHeight="1" thickBot="1">
      <c r="A48" s="88"/>
      <c r="B48" s="133" t="s">
        <v>92</v>
      </c>
      <c r="C48" s="140" t="s">
        <v>43</v>
      </c>
      <c r="D48" s="147">
        <v>2026.8000000000002</v>
      </c>
      <c r="E48" s="151">
        <v>1873.909</v>
      </c>
      <c r="F48" s="141">
        <f t="shared" si="0"/>
        <v>0.9245653246496941</v>
      </c>
    </row>
    <row r="49" spans="1:6" s="41" customFormat="1" ht="21" customHeight="1">
      <c r="A49" s="50" t="s">
        <v>41</v>
      </c>
      <c r="B49" s="138" t="s">
        <v>93</v>
      </c>
      <c r="C49" s="128" t="s">
        <v>42</v>
      </c>
      <c r="D49" s="98">
        <v>15.923947898961476</v>
      </c>
      <c r="E49" s="98">
        <v>18.765236506843127</v>
      </c>
      <c r="F49" s="100">
        <f t="shared" si="0"/>
        <v>1.1784286551243335</v>
      </c>
    </row>
    <row r="50" spans="1:6" s="123" customFormat="1" ht="21" customHeight="1" thickBot="1">
      <c r="A50" s="126"/>
      <c r="B50" s="127" t="s">
        <v>94</v>
      </c>
      <c r="C50" s="128" t="s">
        <v>43</v>
      </c>
      <c r="D50" s="93">
        <v>2214.7599999999984</v>
      </c>
      <c r="E50" s="93">
        <v>2696.9585560000014</v>
      </c>
      <c r="F50" s="78">
        <f>E50/D50</f>
        <v>1.2177204554895353</v>
      </c>
    </row>
    <row r="51" spans="1:6" ht="21" customHeight="1">
      <c r="A51" s="129" t="s">
        <v>44</v>
      </c>
      <c r="B51" s="130" t="s">
        <v>45</v>
      </c>
      <c r="C51" s="74" t="s">
        <v>95</v>
      </c>
      <c r="D51" s="71">
        <f>D44/D45</f>
        <v>95.12631344739108</v>
      </c>
      <c r="E51" s="71">
        <f>E44/E45</f>
        <v>95.16419533077155</v>
      </c>
      <c r="F51" s="73">
        <f t="shared" si="0"/>
        <v>1.0003982271782392</v>
      </c>
    </row>
    <row r="52" spans="1:6" ht="49.5" customHeight="1">
      <c r="A52" s="50"/>
      <c r="B52" s="51" t="s">
        <v>90</v>
      </c>
      <c r="C52" s="13" t="s">
        <v>95</v>
      </c>
      <c r="D52" s="154" t="s">
        <v>111</v>
      </c>
      <c r="E52" s="154" t="s">
        <v>111</v>
      </c>
      <c r="F52" s="131"/>
    </row>
    <row r="53" spans="1:6" ht="49.5" customHeight="1">
      <c r="A53" s="87"/>
      <c r="B53" s="132" t="s">
        <v>96</v>
      </c>
      <c r="C53" s="55" t="s">
        <v>95</v>
      </c>
      <c r="D53" s="154" t="s">
        <v>110</v>
      </c>
      <c r="E53" s="154" t="s">
        <v>110</v>
      </c>
      <c r="F53" s="131"/>
    </row>
    <row r="54" spans="1:6" ht="49.5" customHeight="1" thickBot="1">
      <c r="A54" s="88"/>
      <c r="B54" s="133" t="s">
        <v>92</v>
      </c>
      <c r="C54" s="56" t="s">
        <v>95</v>
      </c>
      <c r="D54" s="155" t="s">
        <v>109</v>
      </c>
      <c r="E54" s="155" t="s">
        <v>109</v>
      </c>
      <c r="F54" s="134"/>
    </row>
    <row r="55" spans="1:6" ht="21" customHeight="1">
      <c r="A55" s="57"/>
      <c r="B55" s="58"/>
      <c r="C55" s="59"/>
      <c r="D55" s="60"/>
      <c r="E55" s="60"/>
      <c r="F55" s="60"/>
    </row>
    <row r="56" spans="2:6" ht="21" customHeight="1" thickBot="1">
      <c r="B56" s="58" t="s">
        <v>97</v>
      </c>
      <c r="C56" s="62"/>
      <c r="D56" s="63"/>
      <c r="E56" s="63"/>
      <c r="F56" s="63"/>
    </row>
    <row r="57" spans="1:6" s="41" customFormat="1" ht="27.75" customHeight="1">
      <c r="A57" s="156"/>
      <c r="B57" s="157" t="s">
        <v>98</v>
      </c>
      <c r="C57" s="74" t="s">
        <v>99</v>
      </c>
      <c r="D57" s="158">
        <f>SUM(D59:D62)</f>
        <v>509.7</v>
      </c>
      <c r="E57" s="71">
        <f>SUM(E59:E62)</f>
        <v>476.99999999999994</v>
      </c>
      <c r="F57" s="111">
        <f aca="true" t="shared" si="1" ref="F57:F68">E57/D57</f>
        <v>0.9358446144791053</v>
      </c>
    </row>
    <row r="58" spans="1:6" ht="21" customHeight="1">
      <c r="A58" s="159"/>
      <c r="B58" s="160" t="s">
        <v>100</v>
      </c>
      <c r="C58" s="37"/>
      <c r="D58" s="161"/>
      <c r="E58" s="45"/>
      <c r="F58" s="81"/>
    </row>
    <row r="59" spans="1:6" ht="21" customHeight="1">
      <c r="A59" s="159"/>
      <c r="B59" s="162" t="s">
        <v>101</v>
      </c>
      <c r="C59" s="37" t="s">
        <v>99</v>
      </c>
      <c r="D59" s="45">
        <v>419.2</v>
      </c>
      <c r="E59" s="45">
        <v>394.2</v>
      </c>
      <c r="F59" s="81">
        <f t="shared" si="1"/>
        <v>0.9403625954198473</v>
      </c>
    </row>
    <row r="60" spans="1:6" ht="21" customHeight="1">
      <c r="A60" s="163"/>
      <c r="B60" s="162" t="s">
        <v>102</v>
      </c>
      <c r="C60" s="37" t="s">
        <v>99</v>
      </c>
      <c r="D60" s="45">
        <v>22.5</v>
      </c>
      <c r="E60" s="164">
        <v>25.9</v>
      </c>
      <c r="F60" s="81">
        <f t="shared" si="1"/>
        <v>1.151111111111111</v>
      </c>
    </row>
    <row r="61" spans="1:6" ht="21" customHeight="1">
      <c r="A61" s="163"/>
      <c r="B61" s="162" t="s">
        <v>103</v>
      </c>
      <c r="C61" s="37" t="s">
        <v>99</v>
      </c>
      <c r="D61" s="45">
        <v>1</v>
      </c>
      <c r="E61" s="45">
        <v>1</v>
      </c>
      <c r="F61" s="81">
        <f t="shared" si="1"/>
        <v>1</v>
      </c>
    </row>
    <row r="62" spans="1:6" ht="21" customHeight="1">
      <c r="A62" s="159"/>
      <c r="B62" s="162" t="s">
        <v>104</v>
      </c>
      <c r="C62" s="37" t="s">
        <v>99</v>
      </c>
      <c r="D62" s="45">
        <v>67</v>
      </c>
      <c r="E62" s="164">
        <v>55.9</v>
      </c>
      <c r="F62" s="81">
        <f t="shared" si="1"/>
        <v>0.8343283582089552</v>
      </c>
    </row>
    <row r="63" spans="1:6" s="41" customFormat="1" ht="30.75" customHeight="1">
      <c r="A63" s="165"/>
      <c r="B63" s="166" t="s">
        <v>105</v>
      </c>
      <c r="C63" s="167" t="s">
        <v>106</v>
      </c>
      <c r="D63" s="168">
        <f>(D11+D22+699.15)/D57/5*1000</f>
        <v>99662.55836766725</v>
      </c>
      <c r="E63" s="168">
        <f>(E11+E22+629.1)/E57/5*1000</f>
        <v>108805.5491740042</v>
      </c>
      <c r="F63" s="90">
        <f t="shared" si="1"/>
        <v>1.0917394752461336</v>
      </c>
    </row>
    <row r="64" spans="1:6" ht="21" customHeight="1">
      <c r="A64" s="159"/>
      <c r="B64" s="160" t="s">
        <v>100</v>
      </c>
      <c r="C64" s="37"/>
      <c r="D64" s="169"/>
      <c r="E64" s="170"/>
      <c r="F64" s="81"/>
    </row>
    <row r="65" spans="1:6" ht="21" customHeight="1">
      <c r="A65" s="159"/>
      <c r="B65" s="162" t="s">
        <v>101</v>
      </c>
      <c r="C65" s="37" t="s">
        <v>106</v>
      </c>
      <c r="D65" s="171">
        <f>D11*1000/5/D59</f>
        <v>113809.86164122137</v>
      </c>
      <c r="E65" s="171">
        <f>E11*1000/5/E59</f>
        <v>121710.01452054795</v>
      </c>
      <c r="F65" s="81">
        <f t="shared" si="1"/>
        <v>1.0694153631803132</v>
      </c>
    </row>
    <row r="66" spans="1:6" ht="21" customHeight="1">
      <c r="A66" s="159"/>
      <c r="B66" s="162" t="s">
        <v>102</v>
      </c>
      <c r="C66" s="37" t="s">
        <v>106</v>
      </c>
      <c r="D66" s="171">
        <f>D22*1000/5/D60</f>
        <v>131070.3111111111</v>
      </c>
      <c r="E66" s="171">
        <f>E22*1000/5/E60</f>
        <v>146576.80432432433</v>
      </c>
      <c r="F66" s="81">
        <f t="shared" si="1"/>
        <v>1.1183066789249325</v>
      </c>
    </row>
    <row r="67" spans="1:6" ht="21" customHeight="1">
      <c r="A67" s="159"/>
      <c r="B67" s="162" t="s">
        <v>103</v>
      </c>
      <c r="C67" s="37" t="s">
        <v>106</v>
      </c>
      <c r="D67" s="172">
        <f>1677.97*1000/12</f>
        <v>139830.83333333334</v>
      </c>
      <c r="E67" s="172">
        <f>629093.9/5</f>
        <v>125818.78</v>
      </c>
      <c r="F67" s="81">
        <f t="shared" si="1"/>
        <v>0.8997928210873852</v>
      </c>
    </row>
    <row r="68" spans="1:6" ht="21" customHeight="1" thickBot="1">
      <c r="A68" s="173"/>
      <c r="B68" s="174" t="s">
        <v>104</v>
      </c>
      <c r="C68" s="75" t="s">
        <v>106</v>
      </c>
      <c r="D68" s="175">
        <f>D34*1000/5/D62</f>
        <v>86183.64179104478</v>
      </c>
      <c r="E68" s="175">
        <f>E34*1000/5/E62</f>
        <v>98036.38322003579</v>
      </c>
      <c r="F68" s="176">
        <f t="shared" si="1"/>
        <v>1.1375288997154285</v>
      </c>
    </row>
    <row r="69" spans="4:5" ht="21" customHeight="1">
      <c r="D69" s="64"/>
      <c r="E69" s="64"/>
    </row>
    <row r="70" spans="1:5" s="70" customFormat="1" ht="21" customHeight="1">
      <c r="A70" s="65"/>
      <c r="B70" s="66"/>
      <c r="C70" s="67"/>
      <c r="D70" s="68"/>
      <c r="E70" s="6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PEO1</cp:lastModifiedBy>
  <dcterms:created xsi:type="dcterms:W3CDTF">2016-06-16T06:32:03Z</dcterms:created>
  <dcterms:modified xsi:type="dcterms:W3CDTF">2020-06-16T11:49:26Z</dcterms:modified>
  <cp:category/>
  <cp:version/>
  <cp:contentType/>
  <cp:contentStatus/>
</cp:coreProperties>
</file>