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O4\Desktop\работа\слушания\материалы для слайдов\ТС 1 полугодие 2026г (сайт)\"/>
    </mc:Choice>
  </mc:AlternateContent>
  <bookViews>
    <workbookView xWindow="-120" yWindow="-120" windowWidth="29040" windowHeight="15840"/>
  </bookViews>
  <sheets>
    <sheet name="вода -рус.яз." sheetId="1" r:id="rId1"/>
  </sheets>
  <definedNames>
    <definedName name="_xlnm.Print_Titles" localSheetId="0">'вода -рус.яз.'!$3:$4</definedName>
    <definedName name="_xlnm.Print_Area" localSheetId="0">'вода -рус.яз.'!$A$1:$F$54</definedName>
  </definedNames>
  <calcPr calcId="162913"/>
</workbook>
</file>

<file path=xl/calcChain.xml><?xml version="1.0" encoding="utf-8"?>
<calcChain xmlns="http://schemas.openxmlformats.org/spreadsheetml/2006/main">
  <c r="E54" i="1" l="1"/>
  <c r="E47" i="1" l="1"/>
  <c r="D39" i="1"/>
  <c r="E39" i="1"/>
  <c r="D29" i="1"/>
  <c r="D37" i="1" s="1"/>
  <c r="E24" i="1"/>
  <c r="E14" i="1" l="1"/>
  <c r="D14" i="1"/>
  <c r="E29" i="1" l="1"/>
  <c r="D24" i="1"/>
  <c r="D11" i="1"/>
  <c r="D6" i="1"/>
  <c r="E37" i="1" l="1"/>
  <c r="E23" i="1" s="1"/>
  <c r="D5" i="1"/>
  <c r="E38" i="1"/>
  <c r="D38" i="1"/>
  <c r="F33" i="1"/>
  <c r="F32" i="1"/>
  <c r="F31" i="1"/>
  <c r="F30" i="1" l="1"/>
  <c r="E11" i="1"/>
  <c r="E6" i="1"/>
  <c r="E5" i="1" l="1"/>
  <c r="E22" i="1"/>
  <c r="E49" i="1" s="1"/>
  <c r="E50" i="1" s="1"/>
  <c r="F27" i="1"/>
  <c r="F53" i="1"/>
  <c r="F34" i="1"/>
  <c r="F16" i="1"/>
  <c r="F21" i="1"/>
  <c r="F7" i="1"/>
  <c r="F8" i="1"/>
  <c r="F9" i="1"/>
  <c r="F12" i="1"/>
  <c r="F13" i="1"/>
  <c r="F17" i="1"/>
  <c r="F19" i="1"/>
  <c r="F26" i="1"/>
  <c r="F44" i="1"/>
  <c r="F46" i="1"/>
  <c r="F41" i="1" l="1"/>
  <c r="F29" i="1"/>
  <c r="F10" i="1"/>
  <c r="F20" i="1"/>
  <c r="F47" i="1"/>
  <c r="F45" i="1"/>
  <c r="F42" i="1"/>
  <c r="F36" i="1"/>
  <c r="F35" i="1"/>
  <c r="F28" i="1"/>
  <c r="F25" i="1"/>
  <c r="F52" i="1"/>
  <c r="F11" i="1"/>
  <c r="F24" i="1" l="1"/>
  <c r="F15" i="1"/>
  <c r="F14" i="1" s="1"/>
  <c r="F6" i="1"/>
  <c r="F38" i="1"/>
  <c r="F40" i="1" l="1"/>
  <c r="F39" i="1"/>
  <c r="F5" i="1"/>
  <c r="F37" i="1" l="1"/>
  <c r="D23" i="1"/>
  <c r="D22" i="1" s="1"/>
  <c r="D49" i="1" s="1"/>
  <c r="D51" i="1" s="1"/>
  <c r="F51" i="1" s="1"/>
  <c r="F22" i="1" l="1"/>
  <c r="F49" i="1"/>
  <c r="F23" i="1"/>
</calcChain>
</file>

<file path=xl/sharedStrings.xml><?xml version="1.0" encoding="utf-8"?>
<sst xmlns="http://schemas.openxmlformats.org/spreadsheetml/2006/main" count="150" uniqueCount="104">
  <si>
    <t>№ п/п</t>
  </si>
  <si>
    <t>Наименование показателей</t>
  </si>
  <si>
    <t>единицы измерения</t>
  </si>
  <si>
    <t>I.</t>
  </si>
  <si>
    <t>Затраты на производство товаров и  предоставление услуг, всего</t>
  </si>
  <si>
    <t>тыс.тенге</t>
  </si>
  <si>
    <t>1.</t>
  </si>
  <si>
    <t>Материальные затраты, всего</t>
  </si>
  <si>
    <t>1.1.</t>
  </si>
  <si>
    <t xml:space="preserve">  сырьё и материалы</t>
  </si>
  <si>
    <t>1.2.</t>
  </si>
  <si>
    <t xml:space="preserve">  ГСМ</t>
  </si>
  <si>
    <t>1.3.</t>
  </si>
  <si>
    <t xml:space="preserve">  электроэнергия</t>
  </si>
  <si>
    <t>1.4.</t>
  </si>
  <si>
    <t xml:space="preserve">  теплоэнергия</t>
  </si>
  <si>
    <t>2.</t>
  </si>
  <si>
    <t>Расходы на оплату труда, всего</t>
  </si>
  <si>
    <t>2.1.</t>
  </si>
  <si>
    <t xml:space="preserve">  заработная плата производственного персонала</t>
  </si>
  <si>
    <t>2.2.</t>
  </si>
  <si>
    <t xml:space="preserve">  отчисления от заработной платы</t>
  </si>
  <si>
    <t>3.</t>
  </si>
  <si>
    <t>3.1.</t>
  </si>
  <si>
    <t>3.2.</t>
  </si>
  <si>
    <t>4.</t>
  </si>
  <si>
    <t>Текущий и капитальный ремонт и другие ремонтно-восстановительные работы, не приводящие к увеличению стоимости основных фондов</t>
  </si>
  <si>
    <t>5.</t>
  </si>
  <si>
    <t xml:space="preserve">Оплата работ и услуг производственного характера,выполняемых сторонними организациями </t>
  </si>
  <si>
    <t>6.</t>
  </si>
  <si>
    <t>Прочие затраты</t>
  </si>
  <si>
    <t>II.</t>
  </si>
  <si>
    <t>Расходы  периода   всего,  в т.ч.</t>
  </si>
  <si>
    <t>7.</t>
  </si>
  <si>
    <t>Общие и административные расходы, всего</t>
  </si>
  <si>
    <t>7.1.</t>
  </si>
  <si>
    <t>Расходы на оплату труда, всего, в т.ч.</t>
  </si>
  <si>
    <t xml:space="preserve">  заработная плата административного персонала</t>
  </si>
  <si>
    <t>7.2.</t>
  </si>
  <si>
    <t>Налоги</t>
  </si>
  <si>
    <t>7.3.</t>
  </si>
  <si>
    <t>7.4.</t>
  </si>
  <si>
    <t>7.5.</t>
  </si>
  <si>
    <t>Износ основных средств</t>
  </si>
  <si>
    <t>7.6.</t>
  </si>
  <si>
    <t>Амортизация нематериальных активов</t>
  </si>
  <si>
    <t>7.7.</t>
  </si>
  <si>
    <t>Электроэнергия</t>
  </si>
  <si>
    <t>7.8.</t>
  </si>
  <si>
    <t>Теплоэнергия</t>
  </si>
  <si>
    <t>7.9.</t>
  </si>
  <si>
    <t>7.10.</t>
  </si>
  <si>
    <t xml:space="preserve">Прочие административные расходы </t>
  </si>
  <si>
    <t>Расходы на содержание службы сбыта</t>
  </si>
  <si>
    <t>8.1.</t>
  </si>
  <si>
    <t xml:space="preserve">   Заработная плата     </t>
  </si>
  <si>
    <t>8.2.</t>
  </si>
  <si>
    <t xml:space="preserve">    Отчисления от заработной платы</t>
  </si>
  <si>
    <t>8.3.</t>
  </si>
  <si>
    <t xml:space="preserve">   Амортизация основных средств</t>
  </si>
  <si>
    <t>8.4.</t>
  </si>
  <si>
    <t xml:space="preserve">   Амортизация нематериальных активов</t>
  </si>
  <si>
    <t>8.5.</t>
  </si>
  <si>
    <t xml:space="preserve">   Электроэнергия</t>
  </si>
  <si>
    <t>8.6.</t>
  </si>
  <si>
    <t xml:space="preserve">   Теплоэнергия</t>
  </si>
  <si>
    <t>8.7.</t>
  </si>
  <si>
    <t xml:space="preserve">   Материалы  на содержание </t>
  </si>
  <si>
    <t>8.8.</t>
  </si>
  <si>
    <t xml:space="preserve">   Прочие  затраты  на содержание службы сбыта</t>
  </si>
  <si>
    <t>III.</t>
  </si>
  <si>
    <t>Всего затрат на предоставление услуг</t>
  </si>
  <si>
    <t>IV.</t>
  </si>
  <si>
    <t>V.</t>
  </si>
  <si>
    <t>Всего доходов</t>
  </si>
  <si>
    <t>VI.</t>
  </si>
  <si>
    <t xml:space="preserve">Объемы оказываемых услуг </t>
  </si>
  <si>
    <t>тыс.м³</t>
  </si>
  <si>
    <t>VII.</t>
  </si>
  <si>
    <t>Нормативные технические потери</t>
  </si>
  <si>
    <t>%</t>
  </si>
  <si>
    <t>VIII.</t>
  </si>
  <si>
    <t>Материалы на содержание</t>
  </si>
  <si>
    <t>Амортизация, ВСЕГО:</t>
  </si>
  <si>
    <t>3.3.</t>
  </si>
  <si>
    <t>на выполнение инвестиционной программы</t>
  </si>
  <si>
    <t>на возврат основного долга по кредиту ЕБРР</t>
  </si>
  <si>
    <t>на возврат основного долга по кредиту Нурлы Жол</t>
  </si>
  <si>
    <t>Вознаграждения по кредитам ЕБРР, Нурлы Жол</t>
  </si>
  <si>
    <t>сан очистка</t>
  </si>
  <si>
    <t>Прибыль</t>
  </si>
  <si>
    <t>Вознаграждения по кредитам ЕБРР</t>
  </si>
  <si>
    <t>Вознаграждения по кредитам Нурлы Жол</t>
  </si>
  <si>
    <t>заработная плата и отчисления от оплаты труда</t>
  </si>
  <si>
    <t>8.8.7</t>
  </si>
  <si>
    <t>услуга по обработке и доставке платежных поручений</t>
  </si>
  <si>
    <t>% выполнения</t>
  </si>
  <si>
    <t>8.1-8.2</t>
  </si>
  <si>
    <t>3.4.</t>
  </si>
  <si>
    <t>на развитие программы 1С</t>
  </si>
  <si>
    <t>Тариф по предельному уровню за м3, без НДС</t>
  </si>
  <si>
    <t xml:space="preserve">  Информация о ходе исполнения тарифной сметы на услуги  водоснабжения, оказываемые ГКП на праве хозяйственного ведения "Өскемен Водоканал" акимата г.Усть-Каменогорск  за 1 полугодие 2026 года</t>
  </si>
  <si>
    <t>План на период с 01.07.2025г по 30.06.2026г</t>
  </si>
  <si>
    <t>Факт за 1 полугодие 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</si>
</sst>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27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9" fontId="1" fillId="0" borderId="0" applyFon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9" fontId="25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</cellStyleXfs>
  <cellXfs count="105">
    <xf numFmtId="0" fontId="0" fillId="0" borderId="0" xfId="0"/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16" fontId="20" fillId="0" borderId="12" xfId="0" applyNumberFormat="1" applyFont="1" applyBorder="1" applyAlignment="1">
      <alignment horizontal="center" vertical="center"/>
    </xf>
    <xf numFmtId="16" fontId="20" fillId="0" borderId="13" xfId="0" applyNumberFormat="1" applyFont="1" applyBorder="1" applyAlignment="1">
      <alignment horizontal="center" vertical="center"/>
    </xf>
    <xf numFmtId="16" fontId="23" fillId="0" borderId="12" xfId="0" applyNumberFormat="1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4" fontId="22" fillId="0" borderId="14" xfId="0" applyNumberFormat="1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49" fontId="20" fillId="24" borderId="11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2" fillId="24" borderId="17" xfId="0" applyFont="1" applyFill="1" applyBorder="1" applyAlignment="1">
      <alignment horizontal="center" vertical="center"/>
    </xf>
    <xf numFmtId="0" fontId="22" fillId="24" borderId="10" xfId="0" applyFont="1" applyFill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20" fillId="24" borderId="14" xfId="0" applyFont="1" applyFill="1" applyBorder="1" applyAlignment="1">
      <alignment horizontal="center" vertical="center"/>
    </xf>
    <xf numFmtId="0" fontId="21" fillId="24" borderId="14" xfId="0" applyFont="1" applyFill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0" fillId="24" borderId="19" xfId="0" applyFont="1" applyFill="1" applyBorder="1" applyAlignment="1">
      <alignment horizontal="center" vertical="center"/>
    </xf>
    <xf numFmtId="0" fontId="21" fillId="24" borderId="19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14" fontId="20" fillId="0" borderId="19" xfId="0" applyNumberFormat="1" applyFont="1" applyBorder="1" applyAlignment="1">
      <alignment horizontal="center" vertical="center"/>
    </xf>
    <xf numFmtId="49" fontId="20" fillId="0" borderId="19" xfId="0" applyNumberFormat="1" applyFont="1" applyBorder="1" applyAlignment="1">
      <alignment horizontal="center" vertical="center"/>
    </xf>
    <xf numFmtId="164" fontId="20" fillId="24" borderId="19" xfId="0" applyNumberFormat="1" applyFont="1" applyFill="1" applyBorder="1" applyAlignment="1">
      <alignment horizontal="center" vertical="center"/>
    </xf>
    <xf numFmtId="0" fontId="22" fillId="0" borderId="20" xfId="0" applyFont="1" applyBorder="1" applyAlignment="1">
      <alignment vertical="center" wrapText="1"/>
    </xf>
    <xf numFmtId="0" fontId="23" fillId="0" borderId="20" xfId="0" applyFont="1" applyBorder="1" applyAlignment="1">
      <alignment vertical="center"/>
    </xf>
    <xf numFmtId="0" fontId="23" fillId="0" borderId="14" xfId="0" applyFont="1" applyBorder="1" applyAlignment="1">
      <alignment horizontal="center" vertical="center"/>
    </xf>
    <xf numFmtId="0" fontId="20" fillId="0" borderId="20" xfId="0" applyFont="1" applyBorder="1" applyAlignment="1">
      <alignment vertical="center"/>
    </xf>
    <xf numFmtId="0" fontId="23" fillId="0" borderId="20" xfId="0" applyFont="1" applyBorder="1" applyAlignment="1">
      <alignment vertical="center" wrapText="1"/>
    </xf>
    <xf numFmtId="0" fontId="20" fillId="24" borderId="20" xfId="0" applyFont="1" applyFill="1" applyBorder="1" applyAlignment="1">
      <alignment vertical="center" wrapText="1"/>
    </xf>
    <xf numFmtId="0" fontId="20" fillId="24" borderId="20" xfId="0" applyFont="1" applyFill="1" applyBorder="1" applyAlignment="1">
      <alignment vertical="center"/>
    </xf>
    <xf numFmtId="0" fontId="22" fillId="0" borderId="20" xfId="0" applyFont="1" applyBorder="1" applyAlignment="1">
      <alignment vertical="center"/>
    </xf>
    <xf numFmtId="0" fontId="21" fillId="24" borderId="20" xfId="0" applyFont="1" applyFill="1" applyBorder="1" applyAlignment="1">
      <alignment vertical="center" wrapText="1"/>
    </xf>
    <xf numFmtId="0" fontId="21" fillId="24" borderId="20" xfId="0" applyFont="1" applyFill="1" applyBorder="1" applyAlignment="1">
      <alignment vertical="center"/>
    </xf>
    <xf numFmtId="0" fontId="20" fillId="0" borderId="20" xfId="0" applyFont="1" applyBorder="1" applyAlignment="1">
      <alignment vertical="center" wrapText="1"/>
    </xf>
    <xf numFmtId="0" fontId="20" fillId="24" borderId="20" xfId="0" applyFont="1" applyFill="1" applyBorder="1" applyAlignment="1">
      <alignment horizontal="left" vertical="center"/>
    </xf>
    <xf numFmtId="0" fontId="22" fillId="24" borderId="20" xfId="0" applyFont="1" applyFill="1" applyBorder="1" applyAlignment="1">
      <alignment vertical="center" wrapText="1"/>
    </xf>
    <xf numFmtId="0" fontId="22" fillId="24" borderId="14" xfId="0" applyFont="1" applyFill="1" applyBorder="1" applyAlignment="1">
      <alignment horizontal="center" vertical="center"/>
    </xf>
    <xf numFmtId="4" fontId="22" fillId="24" borderId="14" xfId="0" applyNumberFormat="1" applyFont="1" applyFill="1" applyBorder="1" applyAlignment="1">
      <alignment horizontal="center" vertical="center"/>
    </xf>
    <xf numFmtId="0" fontId="22" fillId="24" borderId="20" xfId="0" applyFont="1" applyFill="1" applyBorder="1" applyAlignment="1">
      <alignment vertical="center"/>
    </xf>
    <xf numFmtId="0" fontId="21" fillId="0" borderId="20" xfId="0" applyFont="1" applyBorder="1" applyAlignment="1">
      <alignment vertical="center"/>
    </xf>
    <xf numFmtId="0" fontId="20" fillId="0" borderId="20" xfId="0" applyFont="1" applyBorder="1" applyAlignment="1">
      <alignment horizontal="left" vertical="center"/>
    </xf>
    <xf numFmtId="14" fontId="21" fillId="0" borderId="19" xfId="0" applyNumberFormat="1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 wrapText="1"/>
    </xf>
    <xf numFmtId="0" fontId="22" fillId="24" borderId="23" xfId="0" applyFont="1" applyFill="1" applyBorder="1" applyAlignment="1">
      <alignment vertical="center"/>
    </xf>
    <xf numFmtId="0" fontId="20" fillId="0" borderId="0" xfId="0" applyFont="1" applyAlignment="1">
      <alignment horizontal="centerContinuous" vertical="center"/>
    </xf>
    <xf numFmtId="0" fontId="24" fillId="0" borderId="0" xfId="0" applyFont="1" applyAlignment="1">
      <alignment horizontal="centerContinuous" vertical="center" wrapText="1"/>
    </xf>
    <xf numFmtId="0" fontId="20" fillId="24" borderId="20" xfId="0" applyFont="1" applyFill="1" applyBorder="1" applyAlignment="1">
      <alignment horizontal="left" vertical="center" wrapText="1"/>
    </xf>
    <xf numFmtId="164" fontId="20" fillId="24" borderId="27" xfId="0" applyNumberFormat="1" applyFont="1" applyFill="1" applyBorder="1" applyAlignment="1">
      <alignment horizontal="center" vertical="center"/>
    </xf>
    <xf numFmtId="49" fontId="20" fillId="24" borderId="28" xfId="0" applyNumberFormat="1" applyFont="1" applyFill="1" applyBorder="1" applyAlignment="1">
      <alignment horizontal="center" vertical="center"/>
    </xf>
    <xf numFmtId="4" fontId="20" fillId="0" borderId="0" xfId="0" applyNumberFormat="1" applyFont="1" applyAlignment="1">
      <alignment vertical="center"/>
    </xf>
    <xf numFmtId="4" fontId="23" fillId="0" borderId="0" xfId="0" applyNumberFormat="1" applyFont="1" applyAlignment="1">
      <alignment vertical="center"/>
    </xf>
    <xf numFmtId="3" fontId="22" fillId="0" borderId="14" xfId="0" applyNumberFormat="1" applyFont="1" applyBorder="1" applyAlignment="1">
      <alignment horizontal="center" vertical="center"/>
    </xf>
    <xf numFmtId="3" fontId="20" fillId="0" borderId="14" xfId="0" applyNumberFormat="1" applyFont="1" applyBorder="1" applyAlignment="1">
      <alignment horizontal="center" vertical="center"/>
    </xf>
    <xf numFmtId="3" fontId="20" fillId="24" borderId="14" xfId="0" applyNumberFormat="1" applyFont="1" applyFill="1" applyBorder="1" applyAlignment="1">
      <alignment horizontal="center" vertical="center"/>
    </xf>
    <xf numFmtId="3" fontId="21" fillId="0" borderId="14" xfId="0" applyNumberFormat="1" applyFont="1" applyBorder="1" applyAlignment="1">
      <alignment horizontal="center" vertical="center"/>
    </xf>
    <xf numFmtId="3" fontId="22" fillId="0" borderId="14" xfId="0" applyNumberFormat="1" applyFont="1" applyBorder="1" applyAlignment="1">
      <alignment horizontal="center" vertical="center" wrapText="1"/>
    </xf>
    <xf numFmtId="3" fontId="22" fillId="24" borderId="14" xfId="0" applyNumberFormat="1" applyFont="1" applyFill="1" applyBorder="1" applyAlignment="1">
      <alignment horizontal="center" vertical="center"/>
    </xf>
    <xf numFmtId="9" fontId="22" fillId="0" borderId="15" xfId="39" applyFont="1" applyFill="1" applyBorder="1" applyAlignment="1">
      <alignment horizontal="center" vertical="center"/>
    </xf>
    <xf numFmtId="9" fontId="20" fillId="0" borderId="15" xfId="39" applyFont="1" applyFill="1" applyBorder="1" applyAlignment="1">
      <alignment horizontal="center" vertical="center"/>
    </xf>
    <xf numFmtId="9" fontId="20" fillId="24" borderId="15" xfId="39" applyFont="1" applyFill="1" applyBorder="1" applyAlignment="1">
      <alignment horizontal="center" vertical="center"/>
    </xf>
    <xf numFmtId="9" fontId="20" fillId="0" borderId="15" xfId="39" applyFont="1" applyFill="1" applyBorder="1" applyAlignment="1">
      <alignment horizontal="center" vertical="center" wrapText="1"/>
    </xf>
    <xf numFmtId="9" fontId="21" fillId="0" borderId="15" xfId="39" applyFont="1" applyFill="1" applyBorder="1" applyAlignment="1">
      <alignment horizontal="center" vertical="center" wrapText="1"/>
    </xf>
    <xf numFmtId="9" fontId="20" fillId="24" borderId="15" xfId="39" applyFont="1" applyFill="1" applyBorder="1" applyAlignment="1">
      <alignment horizontal="center" vertical="center" wrapText="1"/>
    </xf>
    <xf numFmtId="9" fontId="22" fillId="0" borderId="15" xfId="39" applyFont="1" applyFill="1" applyBorder="1" applyAlignment="1">
      <alignment horizontal="center" vertical="center" wrapText="1"/>
    </xf>
    <xf numFmtId="9" fontId="22" fillId="24" borderId="15" xfId="39" applyFont="1" applyFill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3" fillId="0" borderId="29" xfId="0" applyFont="1" applyBorder="1" applyAlignment="1">
      <alignment vertical="center" wrapText="1"/>
    </xf>
    <xf numFmtId="0" fontId="23" fillId="0" borderId="15" xfId="0" applyFont="1" applyBorder="1" applyAlignment="1">
      <alignment horizontal="center" vertical="center"/>
    </xf>
    <xf numFmtId="3" fontId="23" fillId="0" borderId="0" xfId="0" applyNumberFormat="1" applyFont="1" applyAlignment="1">
      <alignment vertical="center"/>
    </xf>
    <xf numFmtId="3" fontId="20" fillId="0" borderId="0" xfId="0" applyNumberFormat="1" applyFont="1" applyAlignment="1">
      <alignment vertical="center"/>
    </xf>
    <xf numFmtId="3" fontId="22" fillId="0" borderId="0" xfId="0" applyNumberFormat="1" applyFont="1" applyAlignment="1">
      <alignment vertical="center"/>
    </xf>
    <xf numFmtId="0" fontId="22" fillId="0" borderId="21" xfId="0" applyFont="1" applyBorder="1" applyAlignment="1">
      <alignment horizontal="center" vertical="center"/>
    </xf>
    <xf numFmtId="4" fontId="22" fillId="0" borderId="21" xfId="0" applyNumberFormat="1" applyFont="1" applyBorder="1" applyAlignment="1">
      <alignment horizontal="center" vertical="center"/>
    </xf>
    <xf numFmtId="9" fontId="22" fillId="0" borderId="22" xfId="39" applyFont="1" applyFill="1" applyBorder="1" applyAlignment="1">
      <alignment horizontal="center" vertical="center"/>
    </xf>
    <xf numFmtId="0" fontId="22" fillId="0" borderId="30" xfId="0" applyFont="1" applyBorder="1" applyAlignment="1">
      <alignment vertical="center" wrapText="1"/>
    </xf>
    <xf numFmtId="3" fontId="20" fillId="24" borderId="14" xfId="0" applyNumberFormat="1" applyFont="1" applyFill="1" applyBorder="1" applyAlignment="1">
      <alignment horizontal="center" vertical="center" wrapText="1"/>
    </xf>
    <xf numFmtId="0" fontId="20" fillId="24" borderId="0" xfId="0" applyFont="1" applyFill="1" applyAlignment="1">
      <alignment horizontal="centerContinuous" vertical="center"/>
    </xf>
    <xf numFmtId="3" fontId="21" fillId="24" borderId="14" xfId="0" applyNumberFormat="1" applyFont="1" applyFill="1" applyBorder="1" applyAlignment="1">
      <alignment horizontal="center" vertical="center"/>
    </xf>
    <xf numFmtId="3" fontId="22" fillId="24" borderId="14" xfId="0" applyNumberFormat="1" applyFont="1" applyFill="1" applyBorder="1" applyAlignment="1">
      <alignment horizontal="center" vertical="center" wrapText="1"/>
    </xf>
    <xf numFmtId="4" fontId="22" fillId="24" borderId="21" xfId="0" applyNumberFormat="1" applyFont="1" applyFill="1" applyBorder="1" applyAlignment="1">
      <alignment horizontal="center" vertical="center"/>
    </xf>
    <xf numFmtId="0" fontId="20" fillId="24" borderId="0" xfId="0" applyFont="1" applyFill="1" applyAlignment="1">
      <alignment vertical="center"/>
    </xf>
    <xf numFmtId="0" fontId="22" fillId="24" borderId="0" xfId="0" applyFont="1" applyFill="1" applyAlignment="1">
      <alignment vertical="center" wrapText="1"/>
    </xf>
    <xf numFmtId="0" fontId="22" fillId="0" borderId="25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24" borderId="24" xfId="0" applyFont="1" applyFill="1" applyBorder="1" applyAlignment="1">
      <alignment horizontal="center" vertical="center" wrapText="1"/>
    </xf>
    <xf numFmtId="0" fontId="22" fillId="24" borderId="14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</cellXfs>
  <cellStyles count="47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4"/>
    <cellStyle name="Плохой" xfId="36" builtinId="27" customBuiltin="1"/>
    <cellStyle name="Пояснение" xfId="37" builtinId="53" customBuiltin="1"/>
    <cellStyle name="Примечание" xfId="38" builtinId="10" customBuiltin="1"/>
    <cellStyle name="Процентный" xfId="39" builtinId="5"/>
    <cellStyle name="Процентный 2" xfId="43"/>
    <cellStyle name="Процентный 3" xfId="46"/>
    <cellStyle name="Связанная ячейка" xfId="40" builtinId="24" customBuiltin="1"/>
    <cellStyle name="Текст предупреждения" xfId="41" builtinId="11" customBuiltin="1"/>
    <cellStyle name="Финансовый 2" xfId="45"/>
    <cellStyle name="Хороший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tabSelected="1" workbookViewId="0">
      <pane ySplit="1" topLeftCell="A2" activePane="bottomLeft" state="frozen"/>
      <selection pane="bottomLeft" activeCell="H46" sqref="H46"/>
    </sheetView>
  </sheetViews>
  <sheetFormatPr defaultRowHeight="21" customHeight="1" x14ac:dyDescent="0.2"/>
  <cols>
    <col min="1" max="1" width="4.5703125" style="2" customWidth="1"/>
    <col min="2" max="2" width="45.140625" style="1" customWidth="1"/>
    <col min="3" max="3" width="10" style="2" customWidth="1"/>
    <col min="4" max="4" width="14.5703125" style="1" customWidth="1"/>
    <col min="5" max="5" width="15" style="91" customWidth="1"/>
    <col min="6" max="6" width="10.85546875" style="1" hidden="1" customWidth="1"/>
    <col min="7" max="7" width="10" style="1" bestFit="1" customWidth="1"/>
    <col min="8" max="16384" width="9.140625" style="1"/>
  </cols>
  <sheetData>
    <row r="1" spans="1:7" ht="25.5" x14ac:dyDescent="0.2">
      <c r="A1" s="56" t="s">
        <v>101</v>
      </c>
      <c r="B1" s="56"/>
      <c r="C1" s="56"/>
      <c r="D1" s="55"/>
      <c r="E1" s="87"/>
      <c r="F1" s="55"/>
    </row>
    <row r="2" spans="1:7" ht="21" customHeight="1" thickBot="1" x14ac:dyDescent="0.25">
      <c r="B2" s="55"/>
      <c r="C2" s="55"/>
      <c r="D2" s="55"/>
      <c r="E2" s="87"/>
      <c r="F2" s="55"/>
    </row>
    <row r="3" spans="1:7" ht="36.75" customHeight="1" x14ac:dyDescent="0.2">
      <c r="A3" s="99" t="s">
        <v>0</v>
      </c>
      <c r="B3" s="101" t="s">
        <v>1</v>
      </c>
      <c r="C3" s="103" t="s">
        <v>2</v>
      </c>
      <c r="D3" s="95" t="s">
        <v>102</v>
      </c>
      <c r="E3" s="97" t="s">
        <v>103</v>
      </c>
      <c r="F3" s="93" t="s">
        <v>96</v>
      </c>
    </row>
    <row r="4" spans="1:7" ht="13.5" thickBot="1" x14ac:dyDescent="0.25">
      <c r="A4" s="100"/>
      <c r="B4" s="102"/>
      <c r="C4" s="104"/>
      <c r="D4" s="96"/>
      <c r="E4" s="98"/>
      <c r="F4" s="94"/>
    </row>
    <row r="5" spans="1:7" ht="30" customHeight="1" x14ac:dyDescent="0.2">
      <c r="A5" s="3" t="s">
        <v>3</v>
      </c>
      <c r="B5" s="34" t="s">
        <v>4</v>
      </c>
      <c r="C5" s="18" t="s">
        <v>5</v>
      </c>
      <c r="D5" s="62">
        <f>D6+D11+D14+D19+D20+D21</f>
        <v>4669824.5000000009</v>
      </c>
      <c r="E5" s="67">
        <f>E6+E11+E14+E19+E20+E21</f>
        <v>2257793.17</v>
      </c>
      <c r="F5" s="68">
        <f>E5/D5</f>
        <v>0.4834856577586587</v>
      </c>
      <c r="G5" s="80"/>
    </row>
    <row r="6" spans="1:7" s="5" customFormat="1" ht="17.25" customHeight="1" x14ac:dyDescent="0.2">
      <c r="A6" s="4" t="s">
        <v>6</v>
      </c>
      <c r="B6" s="35" t="s">
        <v>7</v>
      </c>
      <c r="C6" s="36" t="s">
        <v>5</v>
      </c>
      <c r="D6" s="62">
        <f>SUM(D7:D10)</f>
        <v>1299260.96</v>
      </c>
      <c r="E6" s="67">
        <f>E7+E8+E9+E10</f>
        <v>869292.92</v>
      </c>
      <c r="F6" s="68">
        <f t="shared" ref="F6" si="0">E6/D6</f>
        <v>0.66906722110699002</v>
      </c>
    </row>
    <row r="7" spans="1:7" ht="17.25" customHeight="1" x14ac:dyDescent="0.2">
      <c r="A7" s="6" t="s">
        <v>8</v>
      </c>
      <c r="B7" s="37" t="s">
        <v>9</v>
      </c>
      <c r="C7" s="19" t="s">
        <v>5</v>
      </c>
      <c r="D7" s="63">
        <v>38178.160000000003</v>
      </c>
      <c r="E7" s="64">
        <v>32212.66</v>
      </c>
      <c r="F7" s="69">
        <f>E7/D7</f>
        <v>0.84374574363981913</v>
      </c>
    </row>
    <row r="8" spans="1:7" ht="17.25" customHeight="1" x14ac:dyDescent="0.2">
      <c r="A8" s="6" t="s">
        <v>10</v>
      </c>
      <c r="B8" s="37" t="s">
        <v>11</v>
      </c>
      <c r="C8" s="19" t="s">
        <v>5</v>
      </c>
      <c r="D8" s="63">
        <v>109883.86</v>
      </c>
      <c r="E8" s="64">
        <v>57955.58</v>
      </c>
      <c r="F8" s="69">
        <f t="shared" ref="F8:F13" si="1">E8/D8</f>
        <v>0.52742577481351671</v>
      </c>
    </row>
    <row r="9" spans="1:7" ht="17.25" customHeight="1" x14ac:dyDescent="0.2">
      <c r="A9" s="6" t="s">
        <v>12</v>
      </c>
      <c r="B9" s="37" t="s">
        <v>13</v>
      </c>
      <c r="C9" s="19" t="s">
        <v>5</v>
      </c>
      <c r="D9" s="63">
        <v>1138416.51</v>
      </c>
      <c r="E9" s="64">
        <v>762730.64</v>
      </c>
      <c r="F9" s="69">
        <f t="shared" si="1"/>
        <v>0.66999260226821555</v>
      </c>
    </row>
    <row r="10" spans="1:7" ht="17.25" customHeight="1" x14ac:dyDescent="0.2">
      <c r="A10" s="7" t="s">
        <v>14</v>
      </c>
      <c r="B10" s="37" t="s">
        <v>15</v>
      </c>
      <c r="C10" s="19" t="s">
        <v>5</v>
      </c>
      <c r="D10" s="63">
        <v>12782.43</v>
      </c>
      <c r="E10" s="64">
        <v>16394.04</v>
      </c>
      <c r="F10" s="69">
        <f t="shared" si="1"/>
        <v>1.2825448682292804</v>
      </c>
    </row>
    <row r="11" spans="1:7" s="5" customFormat="1" ht="17.25" customHeight="1" x14ac:dyDescent="0.2">
      <c r="A11" s="78" t="s">
        <v>16</v>
      </c>
      <c r="B11" s="77" t="s">
        <v>17</v>
      </c>
      <c r="C11" s="36" t="s">
        <v>5</v>
      </c>
      <c r="D11" s="62">
        <f>SUM(D12:D13)</f>
        <v>1367659.99</v>
      </c>
      <c r="E11" s="67">
        <f>E12+E13</f>
        <v>705561.78999999992</v>
      </c>
      <c r="F11" s="68">
        <f t="shared" si="1"/>
        <v>0.51588976438507927</v>
      </c>
    </row>
    <row r="12" spans="1:7" ht="17.25" customHeight="1" x14ac:dyDescent="0.2">
      <c r="A12" s="6" t="s">
        <v>18</v>
      </c>
      <c r="B12" s="39" t="s">
        <v>19</v>
      </c>
      <c r="C12" s="24" t="s">
        <v>5</v>
      </c>
      <c r="D12" s="64">
        <v>1201392.8400000001</v>
      </c>
      <c r="E12" s="64">
        <v>622717.32999999996</v>
      </c>
      <c r="F12" s="70">
        <f t="shared" si="1"/>
        <v>0.51832948330206452</v>
      </c>
    </row>
    <row r="13" spans="1:7" ht="17.25" customHeight="1" x14ac:dyDescent="0.2">
      <c r="A13" s="7" t="s">
        <v>20</v>
      </c>
      <c r="B13" s="40" t="s">
        <v>21</v>
      </c>
      <c r="C13" s="24" t="s">
        <v>5</v>
      </c>
      <c r="D13" s="64">
        <v>166267.15</v>
      </c>
      <c r="E13" s="64">
        <v>82844.460000000006</v>
      </c>
      <c r="F13" s="70">
        <f t="shared" si="1"/>
        <v>0.49826114178296799</v>
      </c>
    </row>
    <row r="14" spans="1:7" s="5" customFormat="1" ht="17.25" customHeight="1" x14ac:dyDescent="0.2">
      <c r="A14" s="8" t="s">
        <v>22</v>
      </c>
      <c r="B14" s="35" t="s">
        <v>83</v>
      </c>
      <c r="C14" s="36" t="s">
        <v>5</v>
      </c>
      <c r="D14" s="62">
        <f>SUM(D15:D18)</f>
        <v>1702302.79</v>
      </c>
      <c r="E14" s="67">
        <f t="shared" ref="E14" si="2">SUM(E15:E18)</f>
        <v>405054.11000000004</v>
      </c>
      <c r="F14" s="68">
        <f>SUM(F15:F18)</f>
        <v>1.1981492658447235</v>
      </c>
    </row>
    <row r="15" spans="1:7" s="5" customFormat="1" ht="17.25" customHeight="1" x14ac:dyDescent="0.2">
      <c r="A15" s="9" t="s">
        <v>23</v>
      </c>
      <c r="B15" s="51" t="s">
        <v>85</v>
      </c>
      <c r="C15" s="19" t="s">
        <v>5</v>
      </c>
      <c r="D15" s="63">
        <v>1458803.79</v>
      </c>
      <c r="E15" s="64">
        <v>289060.90000000002</v>
      </c>
      <c r="F15" s="69">
        <f>E15/D15</f>
        <v>0.19814926584472337</v>
      </c>
      <c r="G15" s="79"/>
    </row>
    <row r="16" spans="1:7" ht="17.25" customHeight="1" x14ac:dyDescent="0.2">
      <c r="A16" s="9" t="s">
        <v>24</v>
      </c>
      <c r="B16" s="37" t="s">
        <v>86</v>
      </c>
      <c r="C16" s="19" t="s">
        <v>5</v>
      </c>
      <c r="D16" s="63">
        <v>115993.21</v>
      </c>
      <c r="E16" s="64">
        <v>115993.21</v>
      </c>
      <c r="F16" s="69">
        <f>E16/D16</f>
        <v>1</v>
      </c>
    </row>
    <row r="17" spans="1:7" ht="17.25" customHeight="1" x14ac:dyDescent="0.2">
      <c r="A17" s="9" t="s">
        <v>84</v>
      </c>
      <c r="B17" s="37" t="s">
        <v>87</v>
      </c>
      <c r="C17" s="19" t="s">
        <v>5</v>
      </c>
      <c r="D17" s="63">
        <v>127505.79</v>
      </c>
      <c r="E17" s="64">
        <v>0</v>
      </c>
      <c r="F17" s="69">
        <f>E17/D17</f>
        <v>0</v>
      </c>
    </row>
    <row r="18" spans="1:7" ht="17.25" customHeight="1" x14ac:dyDescent="0.2">
      <c r="A18" s="9" t="s">
        <v>98</v>
      </c>
      <c r="B18" s="37" t="s">
        <v>99</v>
      </c>
      <c r="C18" s="19" t="s">
        <v>5</v>
      </c>
      <c r="D18" s="63">
        <v>0</v>
      </c>
      <c r="E18" s="64">
        <v>0</v>
      </c>
      <c r="F18" s="69"/>
    </row>
    <row r="19" spans="1:7" s="5" customFormat="1" ht="44.25" customHeight="1" x14ac:dyDescent="0.2">
      <c r="A19" s="4" t="s">
        <v>25</v>
      </c>
      <c r="B19" s="38" t="s">
        <v>26</v>
      </c>
      <c r="C19" s="53" t="s">
        <v>5</v>
      </c>
      <c r="D19" s="62">
        <v>63594.57</v>
      </c>
      <c r="E19" s="67">
        <v>121310.92</v>
      </c>
      <c r="F19" s="68">
        <f t="shared" ref="F19:F31" si="3">E19/D19</f>
        <v>1.9075672655700007</v>
      </c>
    </row>
    <row r="20" spans="1:7" s="5" customFormat="1" ht="41.25" customHeight="1" x14ac:dyDescent="0.2">
      <c r="A20" s="26" t="s">
        <v>27</v>
      </c>
      <c r="B20" s="38" t="s">
        <v>28</v>
      </c>
      <c r="C20" s="36" t="s">
        <v>5</v>
      </c>
      <c r="D20" s="62">
        <v>20012.79</v>
      </c>
      <c r="E20" s="67">
        <v>34004.050000000003</v>
      </c>
      <c r="F20" s="68">
        <f t="shared" si="3"/>
        <v>1.6991159153721196</v>
      </c>
    </row>
    <row r="21" spans="1:7" s="5" customFormat="1" ht="15.75" customHeight="1" thickBot="1" x14ac:dyDescent="0.25">
      <c r="A21" s="11" t="s">
        <v>29</v>
      </c>
      <c r="B21" s="35" t="s">
        <v>30</v>
      </c>
      <c r="C21" s="36" t="s">
        <v>5</v>
      </c>
      <c r="D21" s="62">
        <v>216993.4</v>
      </c>
      <c r="E21" s="67">
        <v>122569.38</v>
      </c>
      <c r="F21" s="68">
        <f t="shared" si="3"/>
        <v>0.56485303239637707</v>
      </c>
    </row>
    <row r="22" spans="1:7" ht="15.75" customHeight="1" thickBot="1" x14ac:dyDescent="0.25">
      <c r="A22" s="12" t="s">
        <v>31</v>
      </c>
      <c r="B22" s="41" t="s">
        <v>32</v>
      </c>
      <c r="C22" s="18" t="s">
        <v>5</v>
      </c>
      <c r="D22" s="62">
        <f>D23+D38</f>
        <v>452003.14999999997</v>
      </c>
      <c r="E22" s="67">
        <f>E23+E38</f>
        <v>247212.51000000004</v>
      </c>
      <c r="F22" s="68">
        <f t="shared" si="3"/>
        <v>0.54692652031296696</v>
      </c>
      <c r="G22" s="80"/>
    </row>
    <row r="23" spans="1:7" s="5" customFormat="1" ht="17.25" customHeight="1" x14ac:dyDescent="0.2">
      <c r="A23" s="27" t="s">
        <v>33</v>
      </c>
      <c r="B23" s="38" t="s">
        <v>34</v>
      </c>
      <c r="C23" s="36" t="s">
        <v>5</v>
      </c>
      <c r="D23" s="62">
        <f>D24+D27+D28+D29+D32+D33+D34+D35+D36+D37</f>
        <v>264451.77999999997</v>
      </c>
      <c r="E23" s="67">
        <f>E24+E27+E28+E29+E32+E33+E34+E35+E36+E37</f>
        <v>178681.23000000004</v>
      </c>
      <c r="F23" s="68">
        <f t="shared" si="3"/>
        <v>0.67566658087913067</v>
      </c>
      <c r="G23" s="61"/>
    </row>
    <row r="24" spans="1:7" s="5" customFormat="1" ht="21.75" customHeight="1" x14ac:dyDescent="0.2">
      <c r="A24" s="28" t="s">
        <v>35</v>
      </c>
      <c r="B24" s="40" t="s">
        <v>36</v>
      </c>
      <c r="C24" s="24" t="s">
        <v>5</v>
      </c>
      <c r="D24" s="63">
        <f>D25+D26</f>
        <v>97963.079999999987</v>
      </c>
      <c r="E24" s="64">
        <f>E25+E26</f>
        <v>62135.97</v>
      </c>
      <c r="F24" s="70">
        <f t="shared" si="3"/>
        <v>0.63427946528426837</v>
      </c>
    </row>
    <row r="25" spans="1:7" s="13" customFormat="1" ht="17.25" customHeight="1" x14ac:dyDescent="0.2">
      <c r="A25" s="29"/>
      <c r="B25" s="42" t="s">
        <v>37</v>
      </c>
      <c r="C25" s="25" t="s">
        <v>5</v>
      </c>
      <c r="D25" s="63">
        <v>84714.04</v>
      </c>
      <c r="E25" s="64">
        <v>54362</v>
      </c>
      <c r="F25" s="70">
        <f t="shared" si="3"/>
        <v>0.64171181069867522</v>
      </c>
    </row>
    <row r="26" spans="1:7" s="13" customFormat="1" ht="17.25" customHeight="1" x14ac:dyDescent="0.2">
      <c r="A26" s="29"/>
      <c r="B26" s="43" t="s">
        <v>21</v>
      </c>
      <c r="C26" s="25" t="s">
        <v>5</v>
      </c>
      <c r="D26" s="63">
        <v>13249.04</v>
      </c>
      <c r="E26" s="64">
        <v>7773.97</v>
      </c>
      <c r="F26" s="70">
        <f t="shared" si="3"/>
        <v>0.58675722920302154</v>
      </c>
    </row>
    <row r="27" spans="1:7" ht="19.5" customHeight="1" x14ac:dyDescent="0.2">
      <c r="A27" s="30" t="s">
        <v>38</v>
      </c>
      <c r="B27" s="37" t="s">
        <v>39</v>
      </c>
      <c r="C27" s="19" t="s">
        <v>5</v>
      </c>
      <c r="D27" s="63">
        <v>51800.68</v>
      </c>
      <c r="E27" s="64">
        <v>35895.69</v>
      </c>
      <c r="F27" s="69">
        <f t="shared" si="3"/>
        <v>0.69295789167246458</v>
      </c>
    </row>
    <row r="28" spans="1:7" ht="19.5" customHeight="1" x14ac:dyDescent="0.2">
      <c r="A28" s="31" t="s">
        <v>40</v>
      </c>
      <c r="B28" s="44" t="s">
        <v>89</v>
      </c>
      <c r="C28" s="19" t="s">
        <v>5</v>
      </c>
      <c r="D28" s="63">
        <v>377.86</v>
      </c>
      <c r="E28" s="64">
        <v>131.75</v>
      </c>
      <c r="F28" s="71">
        <f t="shared" si="3"/>
        <v>0.34867411210501242</v>
      </c>
    </row>
    <row r="29" spans="1:7" s="13" customFormat="1" ht="19.5" customHeight="1" x14ac:dyDescent="0.2">
      <c r="A29" s="31" t="s">
        <v>41</v>
      </c>
      <c r="B29" s="44" t="s">
        <v>88</v>
      </c>
      <c r="C29" s="19" t="s">
        <v>5</v>
      </c>
      <c r="D29" s="63">
        <f>SUM(D30:D31)</f>
        <v>64702.12</v>
      </c>
      <c r="E29" s="64">
        <f>SUM(E30:E31)</f>
        <v>64335.55</v>
      </c>
      <c r="F29" s="71">
        <f t="shared" si="3"/>
        <v>0.99433449784952954</v>
      </c>
    </row>
    <row r="30" spans="1:7" s="13" customFormat="1" ht="19.5" customHeight="1" x14ac:dyDescent="0.2">
      <c r="A30" s="52"/>
      <c r="B30" s="50" t="s">
        <v>91</v>
      </c>
      <c r="C30" s="20" t="s">
        <v>5</v>
      </c>
      <c r="D30" s="65">
        <v>64335.55</v>
      </c>
      <c r="E30" s="88">
        <v>64335.55</v>
      </c>
      <c r="F30" s="72">
        <f t="shared" si="3"/>
        <v>1</v>
      </c>
    </row>
    <row r="31" spans="1:7" s="13" customFormat="1" ht="19.5" customHeight="1" x14ac:dyDescent="0.2">
      <c r="A31" s="52"/>
      <c r="B31" s="50" t="s">
        <v>92</v>
      </c>
      <c r="C31" s="20" t="s">
        <v>5</v>
      </c>
      <c r="D31" s="65">
        <v>366.57</v>
      </c>
      <c r="E31" s="88"/>
      <c r="F31" s="72">
        <f t="shared" si="3"/>
        <v>0</v>
      </c>
    </row>
    <row r="32" spans="1:7" ht="19.5" customHeight="1" x14ac:dyDescent="0.2">
      <c r="A32" s="32" t="s">
        <v>42</v>
      </c>
      <c r="B32" s="37" t="s">
        <v>43</v>
      </c>
      <c r="C32" s="19" t="s">
        <v>5</v>
      </c>
      <c r="D32" s="63">
        <v>17600.990000000002</v>
      </c>
      <c r="E32" s="64">
        <v>0</v>
      </c>
      <c r="F32" s="69">
        <f t="shared" ref="F32:F42" si="4">E32/D32</f>
        <v>0</v>
      </c>
    </row>
    <row r="33" spans="1:7" ht="19.5" customHeight="1" x14ac:dyDescent="0.2">
      <c r="A33" s="32" t="s">
        <v>44</v>
      </c>
      <c r="B33" s="37" t="s">
        <v>45</v>
      </c>
      <c r="C33" s="19" t="s">
        <v>5</v>
      </c>
      <c r="D33" s="63">
        <v>358.67</v>
      </c>
      <c r="E33" s="64">
        <v>0</v>
      </c>
      <c r="F33" s="69">
        <f t="shared" si="4"/>
        <v>0</v>
      </c>
    </row>
    <row r="34" spans="1:7" ht="19.5" customHeight="1" x14ac:dyDescent="0.2">
      <c r="A34" s="32" t="s">
        <v>46</v>
      </c>
      <c r="B34" s="37" t="s">
        <v>47</v>
      </c>
      <c r="C34" s="19" t="s">
        <v>5</v>
      </c>
      <c r="D34" s="63">
        <v>153.66</v>
      </c>
      <c r="E34" s="64">
        <v>231.25</v>
      </c>
      <c r="F34" s="69">
        <f t="shared" si="4"/>
        <v>1.5049459846414162</v>
      </c>
    </row>
    <row r="35" spans="1:7" ht="19.5" customHeight="1" x14ac:dyDescent="0.2">
      <c r="A35" s="32" t="s">
        <v>48</v>
      </c>
      <c r="B35" s="37" t="s">
        <v>49</v>
      </c>
      <c r="C35" s="19" t="s">
        <v>5</v>
      </c>
      <c r="D35" s="63">
        <v>351.62</v>
      </c>
      <c r="E35" s="64">
        <v>810.29</v>
      </c>
      <c r="F35" s="69">
        <f t="shared" si="4"/>
        <v>2.3044479836186791</v>
      </c>
    </row>
    <row r="36" spans="1:7" ht="19.5" customHeight="1" x14ac:dyDescent="0.2">
      <c r="A36" s="32" t="s">
        <v>50</v>
      </c>
      <c r="B36" s="37" t="s">
        <v>82</v>
      </c>
      <c r="C36" s="19" t="s">
        <v>5</v>
      </c>
      <c r="D36" s="63">
        <v>2651.82</v>
      </c>
      <c r="E36" s="64">
        <v>536.92999999999995</v>
      </c>
      <c r="F36" s="69">
        <f t="shared" si="4"/>
        <v>0.20247603532668126</v>
      </c>
    </row>
    <row r="37" spans="1:7" ht="19.5" customHeight="1" thickBot="1" x14ac:dyDescent="0.25">
      <c r="A37" s="14" t="s">
        <v>51</v>
      </c>
      <c r="B37" s="40" t="s">
        <v>52</v>
      </c>
      <c r="C37" s="24" t="s">
        <v>5</v>
      </c>
      <c r="D37" s="63">
        <f>93193.4-D29</f>
        <v>28491.279999999992</v>
      </c>
      <c r="E37" s="64">
        <f>78939.35-E29</f>
        <v>14603.800000000003</v>
      </c>
      <c r="F37" s="73">
        <f t="shared" si="4"/>
        <v>0.51257086378709582</v>
      </c>
    </row>
    <row r="38" spans="1:7" s="15" customFormat="1" ht="21.75" customHeight="1" x14ac:dyDescent="0.2">
      <c r="A38" s="3">
        <v>8</v>
      </c>
      <c r="B38" s="34" t="s">
        <v>53</v>
      </c>
      <c r="C38" s="18" t="s">
        <v>5</v>
      </c>
      <c r="D38" s="66">
        <f>D39+D42+D43+D44+D45+D46+D47+D48</f>
        <v>187551.37</v>
      </c>
      <c r="E38" s="89">
        <f>E40+E41+E42+E43+E44+E45+E46+E47+E48</f>
        <v>68531.28</v>
      </c>
      <c r="F38" s="74">
        <f t="shared" si="4"/>
        <v>0.36540005013026566</v>
      </c>
      <c r="G38" s="81"/>
    </row>
    <row r="39" spans="1:7" ht="20.25" customHeight="1" x14ac:dyDescent="0.2">
      <c r="A39" s="76" t="s">
        <v>97</v>
      </c>
      <c r="B39" s="40" t="s">
        <v>93</v>
      </c>
      <c r="C39" s="19" t="s">
        <v>5</v>
      </c>
      <c r="D39" s="86">
        <f>D40+D41</f>
        <v>180657.56</v>
      </c>
      <c r="E39" s="86">
        <f>E40+E41</f>
        <v>56936.7</v>
      </c>
      <c r="F39" s="71">
        <f t="shared" si="4"/>
        <v>0.31516367208767793</v>
      </c>
    </row>
    <row r="40" spans="1:7" ht="20.25" customHeight="1" x14ac:dyDescent="0.2">
      <c r="A40" s="33" t="s">
        <v>54</v>
      </c>
      <c r="B40" s="45" t="s">
        <v>55</v>
      </c>
      <c r="C40" s="24" t="s">
        <v>5</v>
      </c>
      <c r="D40" s="64">
        <v>158973.37</v>
      </c>
      <c r="E40" s="64">
        <v>50011.25</v>
      </c>
      <c r="F40" s="73">
        <f t="shared" si="4"/>
        <v>0.31458885220839189</v>
      </c>
    </row>
    <row r="41" spans="1:7" ht="20.25" customHeight="1" x14ac:dyDescent="0.2">
      <c r="A41" s="33" t="s">
        <v>56</v>
      </c>
      <c r="B41" s="45" t="s">
        <v>57</v>
      </c>
      <c r="C41" s="24" t="s">
        <v>5</v>
      </c>
      <c r="D41" s="64">
        <v>21684.19</v>
      </c>
      <c r="E41" s="64">
        <v>6925.45</v>
      </c>
      <c r="F41" s="70">
        <f t="shared" si="4"/>
        <v>0.31937785086738313</v>
      </c>
    </row>
    <row r="42" spans="1:7" ht="20.25" customHeight="1" x14ac:dyDescent="0.2">
      <c r="A42" s="33" t="s">
        <v>58</v>
      </c>
      <c r="B42" s="45" t="s">
        <v>59</v>
      </c>
      <c r="C42" s="24" t="s">
        <v>5</v>
      </c>
      <c r="D42" s="64">
        <v>683.54</v>
      </c>
      <c r="E42" s="64">
        <v>0</v>
      </c>
      <c r="F42" s="70">
        <f t="shared" si="4"/>
        <v>0</v>
      </c>
    </row>
    <row r="43" spans="1:7" ht="20.25" customHeight="1" x14ac:dyDescent="0.2">
      <c r="A43" s="33" t="s">
        <v>60</v>
      </c>
      <c r="B43" s="45" t="s">
        <v>61</v>
      </c>
      <c r="C43" s="24" t="s">
        <v>5</v>
      </c>
      <c r="D43" s="64">
        <v>0</v>
      </c>
      <c r="E43" s="64">
        <v>0</v>
      </c>
      <c r="F43" s="70">
        <v>0</v>
      </c>
    </row>
    <row r="44" spans="1:7" ht="20.25" customHeight="1" x14ac:dyDescent="0.2">
      <c r="A44" s="33" t="s">
        <v>62</v>
      </c>
      <c r="B44" s="45" t="s">
        <v>63</v>
      </c>
      <c r="C44" s="24" t="s">
        <v>5</v>
      </c>
      <c r="D44" s="64">
        <v>313.20999999999998</v>
      </c>
      <c r="E44" s="64">
        <v>38.97</v>
      </c>
      <c r="F44" s="73">
        <f t="shared" ref="F44:F49" si="5">E44/D44</f>
        <v>0.12442131477283612</v>
      </c>
    </row>
    <row r="45" spans="1:7" ht="20.25" customHeight="1" x14ac:dyDescent="0.2">
      <c r="A45" s="33" t="s">
        <v>64</v>
      </c>
      <c r="B45" s="45" t="s">
        <v>65</v>
      </c>
      <c r="C45" s="24" t="s">
        <v>5</v>
      </c>
      <c r="D45" s="64">
        <v>351.62</v>
      </c>
      <c r="E45" s="64">
        <v>142.94</v>
      </c>
      <c r="F45" s="73">
        <f t="shared" si="5"/>
        <v>0.40651840054604399</v>
      </c>
    </row>
    <row r="46" spans="1:7" ht="20.25" customHeight="1" x14ac:dyDescent="0.2">
      <c r="A46" s="33" t="s">
        <v>66</v>
      </c>
      <c r="B46" s="45" t="s">
        <v>67</v>
      </c>
      <c r="C46" s="24" t="s">
        <v>5</v>
      </c>
      <c r="D46" s="64">
        <v>2495.66</v>
      </c>
      <c r="E46" s="64">
        <v>488.09</v>
      </c>
      <c r="F46" s="73">
        <f t="shared" si="5"/>
        <v>0.19557551910115961</v>
      </c>
    </row>
    <row r="47" spans="1:7" ht="18" customHeight="1" x14ac:dyDescent="0.2">
      <c r="A47" s="58" t="s">
        <v>68</v>
      </c>
      <c r="B47" s="57" t="s">
        <v>69</v>
      </c>
      <c r="C47" s="24" t="s">
        <v>5</v>
      </c>
      <c r="D47" s="64">
        <v>3049.78</v>
      </c>
      <c r="E47" s="64">
        <f>10924.58-E48</f>
        <v>3790.42</v>
      </c>
      <c r="F47" s="73">
        <f t="shared" si="5"/>
        <v>1.242850303956351</v>
      </c>
      <c r="G47" s="60"/>
    </row>
    <row r="48" spans="1:7" ht="18" customHeight="1" thickBot="1" x14ac:dyDescent="0.25">
      <c r="A48" s="59" t="s">
        <v>94</v>
      </c>
      <c r="B48" s="39" t="s">
        <v>95</v>
      </c>
      <c r="C48" s="24" t="s">
        <v>5</v>
      </c>
      <c r="D48" s="64">
        <v>0</v>
      </c>
      <c r="E48" s="64">
        <v>7134.16</v>
      </c>
      <c r="F48" s="73"/>
    </row>
    <row r="49" spans="1:7" ht="18" customHeight="1" thickBot="1" x14ac:dyDescent="0.25">
      <c r="A49" s="16" t="s">
        <v>70</v>
      </c>
      <c r="B49" s="46" t="s">
        <v>71</v>
      </c>
      <c r="C49" s="47" t="s">
        <v>5</v>
      </c>
      <c r="D49" s="67">
        <f>D22+D5</f>
        <v>5121827.6500000013</v>
      </c>
      <c r="E49" s="67">
        <f>E22+E5</f>
        <v>2505005.6800000002</v>
      </c>
      <c r="F49" s="75">
        <f t="shared" si="5"/>
        <v>0.48908433691633485</v>
      </c>
      <c r="G49" s="80"/>
    </row>
    <row r="50" spans="1:7" ht="18" customHeight="1" thickBot="1" x14ac:dyDescent="0.25">
      <c r="A50" s="16" t="s">
        <v>72</v>
      </c>
      <c r="B50" s="46" t="s">
        <v>90</v>
      </c>
      <c r="C50" s="47"/>
      <c r="D50" s="67">
        <v>246476.06</v>
      </c>
      <c r="E50" s="67">
        <f>E51-E49</f>
        <v>283920.23</v>
      </c>
      <c r="F50" s="75"/>
    </row>
    <row r="51" spans="1:7" ht="13.5" thickBot="1" x14ac:dyDescent="0.25">
      <c r="A51" s="16" t="s">
        <v>73</v>
      </c>
      <c r="B51" s="49" t="s">
        <v>74</v>
      </c>
      <c r="C51" s="47" t="s">
        <v>5</v>
      </c>
      <c r="D51" s="62">
        <f>SUM(D49:D50)</f>
        <v>5368303.7100000009</v>
      </c>
      <c r="E51" s="67">
        <v>2788925.91</v>
      </c>
      <c r="F51" s="75">
        <f>E51/D51</f>
        <v>0.51951716234028045</v>
      </c>
      <c r="G51" s="80"/>
    </row>
    <row r="52" spans="1:7" s="15" customFormat="1" ht="13.5" thickBot="1" x14ac:dyDescent="0.25">
      <c r="A52" s="17" t="s">
        <v>75</v>
      </c>
      <c r="B52" s="54" t="s">
        <v>76</v>
      </c>
      <c r="C52" s="47" t="s">
        <v>77</v>
      </c>
      <c r="D52" s="48">
        <v>24754.74</v>
      </c>
      <c r="E52" s="48">
        <v>12626.57</v>
      </c>
      <c r="F52" s="75">
        <f t="shared" ref="F52" si="6">E52/D52</f>
        <v>0.51006675893182474</v>
      </c>
    </row>
    <row r="53" spans="1:7" ht="12.75" customHeight="1" thickBot="1" x14ac:dyDescent="0.25">
      <c r="A53" s="3" t="s">
        <v>78</v>
      </c>
      <c r="B53" s="41" t="s">
        <v>79</v>
      </c>
      <c r="C53" s="18" t="s">
        <v>80</v>
      </c>
      <c r="D53" s="10">
        <v>16.75</v>
      </c>
      <c r="E53" s="48">
        <v>17.64</v>
      </c>
      <c r="F53" s="68">
        <f t="shared" ref="F53" si="7">E53/D53</f>
        <v>1.0531343283582091</v>
      </c>
    </row>
    <row r="54" spans="1:7" ht="24" customHeight="1" thickBot="1" x14ac:dyDescent="0.25">
      <c r="A54" s="12" t="s">
        <v>81</v>
      </c>
      <c r="B54" s="85" t="s">
        <v>100</v>
      </c>
      <c r="C54" s="82"/>
      <c r="D54" s="83">
        <v>216.86</v>
      </c>
      <c r="E54" s="90">
        <f>E51/E52</f>
        <v>220.8775550288004</v>
      </c>
      <c r="F54" s="84"/>
    </row>
    <row r="55" spans="1:7" ht="21" customHeight="1" x14ac:dyDescent="0.2">
      <c r="A55" s="21"/>
      <c r="B55" s="15"/>
      <c r="C55" s="22"/>
      <c r="D55" s="23"/>
      <c r="E55" s="92"/>
      <c r="F55" s="23"/>
    </row>
  </sheetData>
  <mergeCells count="6">
    <mergeCell ref="F3:F4"/>
    <mergeCell ref="D3:D4"/>
    <mergeCell ref="E3:E4"/>
    <mergeCell ref="A3:A4"/>
    <mergeCell ref="B3:B4"/>
    <mergeCell ref="C3:C4"/>
  </mergeCells>
  <phoneticPr fontId="19" type="noConversion"/>
  <pageMargins left="0" right="0" top="0" bottom="0" header="0" footer="0"/>
  <pageSetup paperSize="9" orientation="portrait" r:id="rId1"/>
  <headerFooter alignWithMargins="0"/>
  <ignoredErrors>
    <ignoredError sqref="A4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вода -рус.яз.</vt:lpstr>
      <vt:lpstr>'вода -рус.яз.'!Заголовки_для_печати</vt:lpstr>
      <vt:lpstr>'вода -рус.яз.'!Область_печати</vt:lpstr>
    </vt:vector>
  </TitlesOfParts>
  <Company>MoBIL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Папа и Мама</dc:creator>
  <cp:lastModifiedBy>PEO4 PEO4</cp:lastModifiedBy>
  <cp:lastPrinted>2025-07-28T05:12:23Z</cp:lastPrinted>
  <dcterms:created xsi:type="dcterms:W3CDTF">2016-06-16T06:30:56Z</dcterms:created>
  <dcterms:modified xsi:type="dcterms:W3CDTF">2026-07-22T04:00:22Z</dcterms:modified>
</cp:coreProperties>
</file>