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55" windowWidth="11295" windowHeight="10350" activeTab="0"/>
  </bookViews>
  <sheets>
    <sheet name="вода -рус.яз." sheetId="1" r:id="rId1"/>
  </sheets>
  <definedNames>
    <definedName name="_xlnm.Print_Titles" localSheetId="0">'вода -рус.яз.'!$3:$4</definedName>
  </definedNames>
  <calcPr fullCalcOnLoad="1"/>
</workbook>
</file>

<file path=xl/comments1.xml><?xml version="1.0" encoding="utf-8"?>
<comments xmlns="http://schemas.openxmlformats.org/spreadsheetml/2006/main">
  <authors>
    <author>PEO2</author>
  </authors>
  <commentList>
    <comment ref="G44" authorId="0">
      <text>
        <r>
          <rPr>
            <b/>
            <sz val="9"/>
            <rFont val="Tahoma"/>
            <family val="2"/>
          </rPr>
          <t>PEO2:</t>
        </r>
        <r>
          <rPr>
            <sz val="9"/>
            <rFont val="Tahoma"/>
            <family val="2"/>
          </rPr>
          <t xml:space="preserve">
доход-расход и минус КПН(20% от прибыли)</t>
        </r>
      </text>
    </comment>
    <comment ref="J44" authorId="0">
      <text>
        <r>
          <rPr>
            <b/>
            <sz val="9"/>
            <rFont val="Tahoma"/>
            <family val="2"/>
          </rPr>
          <t>PEO2:</t>
        </r>
        <r>
          <rPr>
            <sz val="9"/>
            <rFont val="Tahoma"/>
            <family val="2"/>
          </rPr>
          <t xml:space="preserve">
доход-расход и минус КПН(20% от прибыли)</t>
        </r>
      </text>
    </comment>
    <comment ref="B44" authorId="0">
      <text>
        <r>
          <rPr>
            <sz val="9"/>
            <rFont val="Tahoma"/>
            <family val="2"/>
          </rPr>
          <t>(G45-G43)-(G45-G43)*0,2</t>
        </r>
      </text>
    </comment>
  </commentList>
</comments>
</file>

<file path=xl/sharedStrings.xml><?xml version="1.0" encoding="utf-8"?>
<sst xmlns="http://schemas.openxmlformats.org/spreadsheetml/2006/main" count="165" uniqueCount="115">
  <si>
    <t>№ п/п</t>
  </si>
  <si>
    <t>Наименование показателей</t>
  </si>
  <si>
    <t>единицы измерения</t>
  </si>
  <si>
    <t>% выпол-нения</t>
  </si>
  <si>
    <t>I.</t>
  </si>
  <si>
    <t>Затраты на производство товаров и  предоставление услуг, всего</t>
  </si>
  <si>
    <t>тыс.тенге</t>
  </si>
  <si>
    <t>1.</t>
  </si>
  <si>
    <t>Материальные затраты, всего</t>
  </si>
  <si>
    <t>1.1.</t>
  </si>
  <si>
    <t xml:space="preserve">  сырьё и материалы</t>
  </si>
  <si>
    <t>1.2.</t>
  </si>
  <si>
    <t xml:space="preserve">  ГСМ</t>
  </si>
  <si>
    <t>1.3.</t>
  </si>
  <si>
    <t xml:space="preserve">  электроэнергия</t>
  </si>
  <si>
    <t>1.4.</t>
  </si>
  <si>
    <t xml:space="preserve">  теплоэнергия</t>
  </si>
  <si>
    <t>2.</t>
  </si>
  <si>
    <t>Расходы на оплату труда, всего</t>
  </si>
  <si>
    <t>2.1.</t>
  </si>
  <si>
    <t xml:space="preserve">  заработная плата производственного персонала</t>
  </si>
  <si>
    <t>2.2.</t>
  </si>
  <si>
    <t xml:space="preserve">  отчисления от заработной платы</t>
  </si>
  <si>
    <t>3.</t>
  </si>
  <si>
    <t xml:space="preserve">Амортизация </t>
  </si>
  <si>
    <t>3.1.</t>
  </si>
  <si>
    <t xml:space="preserve">  износ основных средств</t>
  </si>
  <si>
    <t>3.2.</t>
  </si>
  <si>
    <t xml:space="preserve">  амортизация нематериальных активов</t>
  </si>
  <si>
    <t>4.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</si>
  <si>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</si>
  <si>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>5.</t>
  </si>
  <si>
    <t xml:space="preserve">Оплата работ и услуг производственного характера,выполняемых сторонними организациями </t>
  </si>
  <si>
    <t>6.</t>
  </si>
  <si>
    <t>Прочие затраты</t>
  </si>
  <si>
    <t>II.</t>
  </si>
  <si>
    <t>Расходы  периода   всего,  в т.ч.</t>
  </si>
  <si>
    <t>7.</t>
  </si>
  <si>
    <t>Общие и административные расходы, всего</t>
  </si>
  <si>
    <t>7.1.</t>
  </si>
  <si>
    <t>Расходы на оплату труда, всего, в т.ч.</t>
  </si>
  <si>
    <t xml:space="preserve">  заработная плата административного персонала</t>
  </si>
  <si>
    <t>7.2.</t>
  </si>
  <si>
    <t>Налоги</t>
  </si>
  <si>
    <t>7.3.</t>
  </si>
  <si>
    <t xml:space="preserve">Оплата работ и услуг, выполненных сторонними организациями </t>
  </si>
  <si>
    <t>7.4.</t>
  </si>
  <si>
    <t>Расходы подлежащие лимитированию</t>
  </si>
  <si>
    <t>7.5.</t>
  </si>
  <si>
    <t>Износ основных средств</t>
  </si>
  <si>
    <t>7.6.</t>
  </si>
  <si>
    <t>Амортизация нематериальных активов</t>
  </si>
  <si>
    <t>7.7.</t>
  </si>
  <si>
    <t>Электроэнергия</t>
  </si>
  <si>
    <t>7.8.</t>
  </si>
  <si>
    <t>Теплоэнергия</t>
  </si>
  <si>
    <t>7.9.</t>
  </si>
  <si>
    <t>7.10.</t>
  </si>
  <si>
    <t xml:space="preserve">Прочие административные расходы </t>
  </si>
  <si>
    <t>Расходы на содержание службы сбыта</t>
  </si>
  <si>
    <t>8.1.</t>
  </si>
  <si>
    <t xml:space="preserve">   Заработная плата     </t>
  </si>
  <si>
    <t>8.2.</t>
  </si>
  <si>
    <t xml:space="preserve">    Отчисления от заработной платы</t>
  </si>
  <si>
    <t>8.3.</t>
  </si>
  <si>
    <t xml:space="preserve">   Амортизация основных средств</t>
  </si>
  <si>
    <t>8.4.</t>
  </si>
  <si>
    <t xml:space="preserve">   Амортизация нематериальных активов</t>
  </si>
  <si>
    <t>8.5.</t>
  </si>
  <si>
    <t xml:space="preserve">   Электроэнергия</t>
  </si>
  <si>
    <t>8.6.</t>
  </si>
  <si>
    <t xml:space="preserve">   Теплоэнергия</t>
  </si>
  <si>
    <t>8.7.</t>
  </si>
  <si>
    <t xml:space="preserve">   Материалы  на содержание </t>
  </si>
  <si>
    <t>8.8.</t>
  </si>
  <si>
    <t xml:space="preserve">   Прочие  затраты  на содержание службы сбыта</t>
  </si>
  <si>
    <t>III.</t>
  </si>
  <si>
    <t>Всего затрат на предоставление услуг</t>
  </si>
  <si>
    <t>IV.</t>
  </si>
  <si>
    <t>Доход              (РБА *СП/(1-(КПН/100))</t>
  </si>
  <si>
    <t>V.</t>
  </si>
  <si>
    <t>Всего доходов</t>
  </si>
  <si>
    <t>VI.</t>
  </si>
  <si>
    <t xml:space="preserve">Объемы оказываемых услуг </t>
  </si>
  <si>
    <t>тыс.м³</t>
  </si>
  <si>
    <t xml:space="preserve"> население</t>
  </si>
  <si>
    <t xml:space="preserve"> предприятия, занимающиеся производ-ством тепловой энергии и оказанием услуг горячего водоснабжения </t>
  </si>
  <si>
    <t xml:space="preserve"> прочие потребители</t>
  </si>
  <si>
    <t>VII.</t>
  </si>
  <si>
    <t>Нормативные технические потери</t>
  </si>
  <si>
    <t>%</t>
  </si>
  <si>
    <t xml:space="preserve">   -"- в натуральных показателях</t>
  </si>
  <si>
    <t>VIII.</t>
  </si>
  <si>
    <t>тенге/м³</t>
  </si>
  <si>
    <t xml:space="preserve"> предприятия, занимающиеся производ-ством тепловой энергии и оказанием услуг горячего водоснабжения</t>
  </si>
  <si>
    <t>план 7 мес</t>
  </si>
  <si>
    <t>Факт за 5 месяцев 2018г.</t>
  </si>
  <si>
    <t>прим за 1 мес</t>
  </si>
  <si>
    <t>5 мес</t>
  </si>
  <si>
    <t>утвержден с 1июня 2017г.-55,26 (по пр.134-ОД от 20.04.2015г.)</t>
  </si>
  <si>
    <t xml:space="preserve">утвержден с 1июня 2017г.-90,49 (по пр.134-ОД от 20.04.2015г) </t>
  </si>
  <si>
    <t xml:space="preserve">утвержден с 1июня 2017г.-197,02 (по пр.134-ОД от 20.04.2015г.) </t>
  </si>
  <si>
    <r>
      <t>Принято  в смете на 4-й год (с 01.06.2018г. по 31.05.2019г.), приказ №</t>
    </r>
    <r>
      <rPr>
        <sz val="10"/>
        <rFont val="Arial Cyr"/>
        <family val="0"/>
      </rPr>
      <t xml:space="preserve"> 90-ОД от 31.05.2019г.</t>
    </r>
  </si>
  <si>
    <t>4-ой год реализации</t>
  </si>
  <si>
    <t>утвержден с 1июня 2018г.-62,46 (по пр.134-ОД от 20.04.2015г.) с 1 января 2019г. - 59,34 (пр.347 от 21.11.2018г)</t>
  </si>
  <si>
    <t xml:space="preserve">утвержден с 1июня 2018г.-95,90 (по пр.134-ОД от 20.04.2015г) </t>
  </si>
  <si>
    <t xml:space="preserve">утвержден с 1июня 2018г.-197,02 (по пр.134-ОД от 20.04.2015г.) </t>
  </si>
  <si>
    <t>Материалы на содержание</t>
  </si>
  <si>
    <t xml:space="preserve">  Информация о ходе исполнения тарифной сметы на услуги  водоснабжения, оказываемые ГКП на праве хозяйственного ведения "Өскемен Водоканал" акимата г.Усть-Каменогорск  за 12 месяцев 2021 года</t>
  </si>
  <si>
    <t>План на 2021г.</t>
  </si>
  <si>
    <t>Факт за 2021г.</t>
  </si>
  <si>
    <t>утвержден  с 1 января 2021г. - 44,86 (пр.193-ОД от 22.12.2020г)</t>
  </si>
  <si>
    <t xml:space="preserve"> Тарифбез НДС</t>
  </si>
  <si>
    <t>утвержден  с 1 января 2021г. - 87,74 (пр.193-ОД от 22.12.2020г)</t>
  </si>
  <si>
    <t>утвержден  с 1 января 2021г. - 148,93 (пр.193-ОД от 22.12.2020г)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</si>
</sst>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.000%"/>
    <numFmt numFmtId="176" formatCode="[=0]&quot;&quot;;General"/>
    <numFmt numFmtId="177" formatCode="#,##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0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/>
    </xf>
    <xf numFmtId="172" fontId="21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6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25" fillId="0" borderId="18" xfId="0" applyFont="1" applyFill="1" applyBorder="1" applyAlignment="1">
      <alignment horizontal="center" vertical="center"/>
    </xf>
    <xf numFmtId="16" fontId="0" fillId="0" borderId="19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 wrapText="1"/>
    </xf>
    <xf numFmtId="16" fontId="23" fillId="0" borderId="16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3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172" fontId="21" fillId="0" borderId="29" xfId="0" applyNumberFormat="1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14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49" fontId="0" fillId="0" borderId="22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72" fontId="0" fillId="0" borderId="23" xfId="0" applyNumberForma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2" fontId="0" fillId="0" borderId="34" xfId="0" applyNumberFormat="1" applyFill="1" applyBorder="1" applyAlignment="1">
      <alignment horizontal="center" vertical="center"/>
    </xf>
    <xf numFmtId="172" fontId="23" fillId="0" borderId="23" xfId="0" applyNumberFormat="1" applyFont="1" applyFill="1" applyBorder="1" applyAlignment="1">
      <alignment horizontal="center" vertical="center"/>
    </xf>
    <xf numFmtId="172" fontId="23" fillId="0" borderId="26" xfId="0" applyNumberFormat="1" applyFont="1" applyFill="1" applyBorder="1" applyAlignment="1">
      <alignment horizontal="center" vertical="center"/>
    </xf>
    <xf numFmtId="172" fontId="23" fillId="0" borderId="31" xfId="0" applyNumberFormat="1" applyFont="1" applyFill="1" applyBorder="1" applyAlignment="1">
      <alignment horizontal="center" vertical="center"/>
    </xf>
    <xf numFmtId="172" fontId="20" fillId="0" borderId="23" xfId="0" applyNumberFormat="1" applyFont="1" applyFill="1" applyBorder="1" applyAlignment="1">
      <alignment horizontal="center" vertical="center"/>
    </xf>
    <xf numFmtId="172" fontId="20" fillId="0" borderId="21" xfId="0" applyNumberFormat="1" applyFont="1" applyFill="1" applyBorder="1" applyAlignment="1">
      <alignment horizontal="center" vertical="center"/>
    </xf>
    <xf numFmtId="172" fontId="0" fillId="0" borderId="15" xfId="0" applyNumberFormat="1" applyFill="1" applyBorder="1" applyAlignment="1">
      <alignment horizontal="center" vertical="center"/>
    </xf>
    <xf numFmtId="172" fontId="0" fillId="0" borderId="23" xfId="0" applyNumberFormat="1" applyFill="1" applyBorder="1" applyAlignment="1">
      <alignment horizontal="center" vertical="center" wrapText="1"/>
    </xf>
    <xf numFmtId="172" fontId="0" fillId="0" borderId="23" xfId="0" applyNumberFormat="1" applyFont="1" applyFill="1" applyBorder="1" applyAlignment="1">
      <alignment horizontal="center" vertical="center" wrapText="1"/>
    </xf>
    <xf numFmtId="172" fontId="0" fillId="0" borderId="23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172" fontId="0" fillId="0" borderId="33" xfId="0" applyNumberFormat="1" applyFill="1" applyBorder="1" applyAlignment="1">
      <alignment horizontal="center" vertical="center" wrapText="1"/>
    </xf>
    <xf numFmtId="172" fontId="23" fillId="0" borderId="35" xfId="0" applyNumberFormat="1" applyFont="1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23" fillId="0" borderId="34" xfId="0" applyNumberFormat="1" applyFont="1" applyFill="1" applyBorder="1" applyAlignment="1">
      <alignment horizontal="center" vertical="center"/>
    </xf>
    <xf numFmtId="172" fontId="21" fillId="0" borderId="35" xfId="0" applyNumberFormat="1" applyFont="1" applyFill="1" applyBorder="1" applyAlignment="1">
      <alignment horizontal="center" vertical="center"/>
    </xf>
    <xf numFmtId="172" fontId="0" fillId="0" borderId="34" xfId="0" applyNumberFormat="1" applyFont="1" applyFill="1" applyBorder="1" applyAlignment="1">
      <alignment horizontal="center" vertical="center"/>
    </xf>
    <xf numFmtId="4" fontId="21" fillId="0" borderId="31" xfId="0" applyNumberFormat="1" applyFont="1" applyFill="1" applyBorder="1" applyAlignment="1">
      <alignment horizontal="center" vertical="center"/>
    </xf>
    <xf numFmtId="172" fontId="21" fillId="24" borderId="37" xfId="0" applyNumberFormat="1" applyFont="1" applyFill="1" applyBorder="1" applyAlignment="1">
      <alignment horizontal="center" vertical="center"/>
    </xf>
    <xf numFmtId="4" fontId="21" fillId="0" borderId="29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3" fontId="21" fillId="0" borderId="38" xfId="55" applyNumberFormat="1" applyFont="1" applyFill="1" applyBorder="1" applyAlignment="1">
      <alignment horizontal="center" vertical="center"/>
    </xf>
    <xf numFmtId="173" fontId="21" fillId="0" borderId="39" xfId="55" applyNumberFormat="1" applyFont="1" applyFill="1" applyBorder="1" applyAlignment="1">
      <alignment horizontal="center" vertical="center"/>
    </xf>
    <xf numFmtId="173" fontId="21" fillId="0" borderId="38" xfId="55" applyNumberFormat="1" applyFont="1" applyFill="1" applyBorder="1" applyAlignment="1">
      <alignment horizontal="center" vertical="center" wrapText="1"/>
    </xf>
    <xf numFmtId="173" fontId="21" fillId="0" borderId="40" xfId="55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21" fillId="0" borderId="3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21" fillId="0" borderId="34" xfId="0" applyNumberFormat="1" applyFont="1" applyFill="1" applyBorder="1" applyAlignment="1">
      <alignment horizontal="center" vertical="center"/>
    </xf>
    <xf numFmtId="173" fontId="21" fillId="0" borderId="41" xfId="55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173" fontId="0" fillId="0" borderId="41" xfId="55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173" fontId="0" fillId="0" borderId="42" xfId="55" applyNumberFormat="1" applyFont="1" applyFill="1" applyBorder="1" applyAlignment="1">
      <alignment horizontal="center" vertical="center"/>
    </xf>
    <xf numFmtId="173" fontId="21" fillId="0" borderId="43" xfId="55" applyNumberFormat="1" applyFont="1" applyFill="1" applyBorder="1" applyAlignment="1">
      <alignment horizontal="center" vertical="center"/>
    </xf>
    <xf numFmtId="173" fontId="0" fillId="0" borderId="43" xfId="55" applyNumberFormat="1" applyFont="1" applyFill="1" applyBorder="1" applyAlignment="1">
      <alignment horizontal="center" vertical="center"/>
    </xf>
    <xf numFmtId="173" fontId="21" fillId="0" borderId="44" xfId="55" applyNumberFormat="1" applyFont="1" applyFill="1" applyBorder="1" applyAlignment="1">
      <alignment horizontal="center" vertical="center"/>
    </xf>
    <xf numFmtId="173" fontId="21" fillId="0" borderId="45" xfId="55" applyNumberFormat="1" applyFont="1" applyFill="1" applyBorder="1" applyAlignment="1">
      <alignment horizontal="center" vertical="center"/>
    </xf>
    <xf numFmtId="173" fontId="0" fillId="0" borderId="40" xfId="55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 wrapText="1"/>
    </xf>
    <xf numFmtId="173" fontId="0" fillId="0" borderId="43" xfId="55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horizontal="center" vertical="center"/>
    </xf>
    <xf numFmtId="172" fontId="21" fillId="24" borderId="14" xfId="0" applyNumberFormat="1" applyFont="1" applyFill="1" applyBorder="1" applyAlignment="1">
      <alignment horizontal="center" vertical="center"/>
    </xf>
    <xf numFmtId="172" fontId="0" fillId="24" borderId="17" xfId="0" applyNumberFormat="1" applyFont="1" applyFill="1" applyBorder="1" applyAlignment="1">
      <alignment horizontal="center" vertical="center"/>
    </xf>
    <xf numFmtId="172" fontId="0" fillId="24" borderId="20" xfId="0" applyNumberFormat="1" applyFont="1" applyFill="1" applyBorder="1" applyAlignment="1">
      <alignment horizontal="center" vertical="center"/>
    </xf>
    <xf numFmtId="172" fontId="21" fillId="24" borderId="17" xfId="0" applyNumberFormat="1" applyFont="1" applyFill="1" applyBorder="1" applyAlignment="1">
      <alignment horizontal="center" vertical="center"/>
    </xf>
    <xf numFmtId="172" fontId="21" fillId="24" borderId="23" xfId="0" applyNumberFormat="1" applyFont="1" applyFill="1" applyBorder="1" applyAlignment="1">
      <alignment horizontal="center" vertical="center"/>
    </xf>
    <xf numFmtId="172" fontId="21" fillId="24" borderId="26" xfId="0" applyNumberFormat="1" applyFont="1" applyFill="1" applyBorder="1" applyAlignment="1">
      <alignment horizontal="center" vertical="center"/>
    </xf>
    <xf numFmtId="4" fontId="21" fillId="24" borderId="29" xfId="0" applyNumberFormat="1" applyFont="1" applyFill="1" applyBorder="1" applyAlignment="1">
      <alignment horizontal="center" vertical="center"/>
    </xf>
    <xf numFmtId="4" fontId="21" fillId="24" borderId="31" xfId="0" applyNumberFormat="1" applyFont="1" applyFill="1" applyBorder="1" applyAlignment="1">
      <alignment horizontal="center" vertical="center"/>
    </xf>
    <xf numFmtId="4" fontId="0" fillId="24" borderId="23" xfId="0" applyNumberFormat="1" applyFont="1" applyFill="1" applyBorder="1" applyAlignment="1">
      <alignment horizontal="center" vertical="center"/>
    </xf>
    <xf numFmtId="172" fontId="0" fillId="24" borderId="23" xfId="0" applyNumberFormat="1" applyFont="1" applyFill="1" applyBorder="1" applyAlignment="1">
      <alignment horizontal="center" vertical="center"/>
    </xf>
    <xf numFmtId="172" fontId="0" fillId="24" borderId="15" xfId="0" applyNumberFormat="1" applyFont="1" applyFill="1" applyBorder="1" applyAlignment="1">
      <alignment horizontal="center" vertical="center"/>
    </xf>
    <xf numFmtId="4" fontId="0" fillId="24" borderId="23" xfId="0" applyNumberFormat="1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horizontal="center" vertical="center" wrapText="1"/>
    </xf>
    <xf numFmtId="0" fontId="0" fillId="25" borderId="18" xfId="0" applyFill="1" applyBorder="1" applyAlignment="1">
      <alignment vertical="center" wrapText="1"/>
    </xf>
    <xf numFmtId="0" fontId="25" fillId="25" borderId="18" xfId="0" applyFont="1" applyFill="1" applyBorder="1" applyAlignment="1">
      <alignment horizontal="center" vertical="center"/>
    </xf>
    <xf numFmtId="4" fontId="0" fillId="25" borderId="34" xfId="0" applyNumberFormat="1" applyFont="1" applyFill="1" applyBorder="1" applyAlignment="1">
      <alignment horizontal="center" vertical="center"/>
    </xf>
    <xf numFmtId="172" fontId="0" fillId="25" borderId="0" xfId="0" applyNumberFormat="1" applyFont="1" applyFill="1" applyBorder="1" applyAlignment="1">
      <alignment horizontal="center" vertical="center"/>
    </xf>
    <xf numFmtId="4" fontId="0" fillId="25" borderId="18" xfId="0" applyNumberFormat="1" applyFont="1" applyFill="1" applyBorder="1" applyAlignment="1">
      <alignment horizontal="center" vertical="center"/>
    </xf>
    <xf numFmtId="173" fontId="0" fillId="25" borderId="46" xfId="55" applyNumberFormat="1" applyFont="1" applyFill="1" applyBorder="1" applyAlignment="1">
      <alignment horizontal="center" vertical="center"/>
    </xf>
    <xf numFmtId="0" fontId="0" fillId="25" borderId="21" xfId="0" applyFill="1" applyBorder="1" applyAlignment="1">
      <alignment vertical="center"/>
    </xf>
    <xf numFmtId="0" fontId="25" fillId="25" borderId="21" xfId="0" applyFont="1" applyFill="1" applyBorder="1" applyAlignment="1">
      <alignment horizontal="center" vertical="center"/>
    </xf>
    <xf numFmtId="4" fontId="0" fillId="25" borderId="21" xfId="0" applyNumberFormat="1" applyFont="1" applyFill="1" applyBorder="1" applyAlignment="1">
      <alignment horizontal="center" vertical="center"/>
    </xf>
    <xf numFmtId="172" fontId="0" fillId="25" borderId="20" xfId="0" applyNumberFormat="1" applyFont="1" applyFill="1" applyBorder="1" applyAlignment="1">
      <alignment horizontal="center" vertical="center"/>
    </xf>
    <xf numFmtId="4" fontId="0" fillId="25" borderId="36" xfId="0" applyNumberFormat="1" applyFont="1" applyFill="1" applyBorder="1" applyAlignment="1">
      <alignment horizontal="center" vertical="center"/>
    </xf>
    <xf numFmtId="173" fontId="0" fillId="25" borderId="42" xfId="55" applyNumberFormat="1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vertical="center"/>
    </xf>
    <xf numFmtId="0" fontId="25" fillId="25" borderId="23" xfId="0" applyFont="1" applyFill="1" applyBorder="1" applyAlignment="1">
      <alignment horizontal="center" vertical="center"/>
    </xf>
    <xf numFmtId="4" fontId="0" fillId="25" borderId="23" xfId="0" applyNumberFormat="1" applyFont="1" applyFill="1" applyBorder="1" applyAlignment="1">
      <alignment horizontal="center" vertical="center"/>
    </xf>
    <xf numFmtId="173" fontId="0" fillId="25" borderId="43" xfId="55" applyNumberFormat="1" applyFont="1" applyFill="1" applyBorder="1" applyAlignment="1">
      <alignment horizontal="center" vertical="center"/>
    </xf>
    <xf numFmtId="0" fontId="20" fillId="25" borderId="22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vertical="center" wrapText="1"/>
    </xf>
    <xf numFmtId="0" fontId="26" fillId="25" borderId="23" xfId="0" applyFont="1" applyFill="1" applyBorder="1" applyAlignment="1">
      <alignment horizontal="center" vertical="center"/>
    </xf>
    <xf numFmtId="172" fontId="0" fillId="25" borderId="23" xfId="0" applyNumberFormat="1" applyFont="1" applyFill="1" applyBorder="1" applyAlignment="1">
      <alignment horizontal="center" vertical="center"/>
    </xf>
    <xf numFmtId="0" fontId="20" fillId="25" borderId="21" xfId="0" applyFont="1" applyFill="1" applyBorder="1" applyAlignment="1">
      <alignment vertical="center"/>
    </xf>
    <xf numFmtId="172" fontId="0" fillId="25" borderId="21" xfId="0" applyNumberFormat="1" applyFont="1" applyFill="1" applyBorder="1" applyAlignment="1">
      <alignment horizontal="center" vertical="center"/>
    </xf>
    <xf numFmtId="49" fontId="0" fillId="25" borderId="13" xfId="0" applyNumberFormat="1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vertical="center"/>
    </xf>
    <xf numFmtId="0" fontId="25" fillId="25" borderId="15" xfId="0" applyFont="1" applyFill="1" applyBorder="1" applyAlignment="1">
      <alignment horizontal="center" vertical="center"/>
    </xf>
    <xf numFmtId="4" fontId="0" fillId="25" borderId="15" xfId="0" applyNumberFormat="1" applyFont="1" applyFill="1" applyBorder="1" applyAlignment="1">
      <alignment horizontal="center" vertical="center" wrapText="1"/>
    </xf>
    <xf numFmtId="172" fontId="0" fillId="25" borderId="15" xfId="0" applyNumberFormat="1" applyFont="1" applyFill="1" applyBorder="1" applyAlignment="1">
      <alignment horizontal="center" vertical="center" wrapText="1"/>
    </xf>
    <xf numFmtId="4" fontId="0" fillId="25" borderId="33" xfId="0" applyNumberFormat="1" applyFont="1" applyFill="1" applyBorder="1" applyAlignment="1">
      <alignment horizontal="center" vertical="center"/>
    </xf>
    <xf numFmtId="173" fontId="0" fillId="25" borderId="40" xfId="55" applyNumberFormat="1" applyFont="1" applyFill="1" applyBorder="1" applyAlignment="1">
      <alignment horizontal="center" vertical="center" wrapText="1"/>
    </xf>
    <xf numFmtId="174" fontId="0" fillId="25" borderId="22" xfId="0" applyNumberFormat="1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vertical="center"/>
    </xf>
    <xf numFmtId="173" fontId="0" fillId="25" borderId="43" xfId="55" applyNumberFormat="1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left" vertical="center"/>
    </xf>
    <xf numFmtId="4" fontId="0" fillId="25" borderId="23" xfId="0" applyNumberFormat="1" applyFont="1" applyFill="1" applyBorder="1" applyAlignment="1">
      <alignment horizontal="center" vertical="center" wrapText="1"/>
    </xf>
    <xf numFmtId="172" fontId="0" fillId="25" borderId="23" xfId="0" applyNumberFormat="1" applyFont="1" applyFill="1" applyBorder="1" applyAlignment="1">
      <alignment horizontal="center" vertical="center" wrapText="1"/>
    </xf>
    <xf numFmtId="174" fontId="0" fillId="25" borderId="47" xfId="0" applyNumberFormat="1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vertical="center" wrapText="1"/>
    </xf>
    <xf numFmtId="0" fontId="25" fillId="25" borderId="33" xfId="0" applyFont="1" applyFill="1" applyBorder="1" applyAlignment="1">
      <alignment horizontal="center" vertical="center"/>
    </xf>
    <xf numFmtId="4" fontId="0" fillId="25" borderId="33" xfId="0" applyNumberFormat="1" applyFont="1" applyFill="1" applyBorder="1" applyAlignment="1">
      <alignment horizontal="center" vertical="center" wrapText="1"/>
    </xf>
    <xf numFmtId="173" fontId="0" fillId="25" borderId="48" xfId="55" applyNumberFormat="1" applyFont="1" applyFill="1" applyBorder="1" applyAlignment="1">
      <alignment horizontal="center" vertical="center" wrapText="1"/>
    </xf>
    <xf numFmtId="0" fontId="21" fillId="25" borderId="28" xfId="0" applyFont="1" applyFill="1" applyBorder="1" applyAlignment="1">
      <alignment horizontal="center" vertical="center"/>
    </xf>
    <xf numFmtId="0" fontId="21" fillId="25" borderId="29" xfId="0" applyFont="1" applyFill="1" applyBorder="1" applyAlignment="1">
      <alignment vertical="center" wrapText="1"/>
    </xf>
    <xf numFmtId="0" fontId="22" fillId="25" borderId="29" xfId="0" applyFont="1" applyFill="1" applyBorder="1" applyAlignment="1">
      <alignment horizontal="center" vertical="center"/>
    </xf>
    <xf numFmtId="4" fontId="21" fillId="25" borderId="29" xfId="0" applyNumberFormat="1" applyFont="1" applyFill="1" applyBorder="1" applyAlignment="1">
      <alignment horizontal="center" vertical="center"/>
    </xf>
    <xf numFmtId="173" fontId="21" fillId="25" borderId="39" xfId="55" applyNumberFormat="1" applyFont="1" applyFill="1" applyBorder="1" applyAlignment="1">
      <alignment horizontal="center" vertical="center"/>
    </xf>
    <xf numFmtId="0" fontId="21" fillId="25" borderId="29" xfId="0" applyFont="1" applyFill="1" applyBorder="1" applyAlignment="1">
      <alignment vertical="center"/>
    </xf>
    <xf numFmtId="172" fontId="21" fillId="25" borderId="29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vertical="center"/>
    </xf>
    <xf numFmtId="0" fontId="22" fillId="25" borderId="11" xfId="0" applyFont="1" applyFill="1" applyBorder="1" applyAlignment="1">
      <alignment horizontal="center" vertical="center"/>
    </xf>
    <xf numFmtId="4" fontId="21" fillId="25" borderId="18" xfId="0" applyNumberFormat="1" applyFont="1" applyFill="1" applyBorder="1" applyAlignment="1">
      <alignment horizontal="center" vertical="center"/>
    </xf>
    <xf numFmtId="172" fontId="21" fillId="25" borderId="49" xfId="0" applyNumberFormat="1" applyFont="1" applyFill="1" applyBorder="1" applyAlignment="1">
      <alignment horizontal="center" vertical="center"/>
    </xf>
    <xf numFmtId="4" fontId="21" fillId="25" borderId="35" xfId="0" applyNumberFormat="1" applyFont="1" applyFill="1" applyBorder="1" applyAlignment="1">
      <alignment horizontal="center" vertical="center"/>
    </xf>
    <xf numFmtId="173" fontId="21" fillId="25" borderId="40" xfId="55" applyNumberFormat="1" applyFont="1" applyFill="1" applyBorder="1" applyAlignment="1">
      <alignment horizontal="center" vertical="center"/>
    </xf>
    <xf numFmtId="0" fontId="21" fillId="25" borderId="16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vertical="center"/>
    </xf>
    <xf numFmtId="0" fontId="25" fillId="25" borderId="17" xfId="0" applyFont="1" applyFill="1" applyBorder="1" applyAlignment="1">
      <alignment horizontal="center" vertical="center"/>
    </xf>
    <xf numFmtId="172" fontId="0" fillId="25" borderId="17" xfId="0" applyNumberFormat="1" applyFont="1" applyFill="1" applyBorder="1" applyAlignment="1">
      <alignment horizontal="center" vertical="center"/>
    </xf>
    <xf numFmtId="173" fontId="0" fillId="25" borderId="41" xfId="55" applyNumberFormat="1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vertical="center" wrapText="1"/>
    </xf>
    <xf numFmtId="0" fontId="0" fillId="25" borderId="21" xfId="0" applyFont="1" applyFill="1" applyBorder="1" applyAlignment="1">
      <alignment vertical="center"/>
    </xf>
    <xf numFmtId="4" fontId="0" fillId="25" borderId="26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22" fillId="0" borderId="31" xfId="0" applyFont="1" applyFill="1" applyBorder="1" applyAlignment="1">
      <alignment horizontal="center" vertical="center"/>
    </xf>
    <xf numFmtId="173" fontId="21" fillId="0" borderId="51" xfId="55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4" fontId="25" fillId="0" borderId="23" xfId="0" applyNumberFormat="1" applyFont="1" applyFill="1" applyBorder="1" applyAlignment="1">
      <alignment horizontal="center" vertical="top" wrapText="1"/>
    </xf>
    <xf numFmtId="4" fontId="21" fillId="0" borderId="43" xfId="0" applyNumberFormat="1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 wrapText="1"/>
    </xf>
    <xf numFmtId="0" fontId="25" fillId="0" borderId="53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4" fontId="25" fillId="0" borderId="33" xfId="0" applyNumberFormat="1" applyFont="1" applyFill="1" applyBorder="1" applyAlignment="1">
      <alignment horizontal="center" vertical="top" wrapText="1"/>
    </xf>
    <xf numFmtId="4" fontId="21" fillId="0" borderId="48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4" fontId="25" fillId="0" borderId="58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pane ySplit="1" topLeftCell="A41" activePane="bottomLeft" state="frozen"/>
      <selection pane="topLeft" activeCell="A1" sqref="A1"/>
      <selection pane="bottomLeft" activeCell="G46" sqref="G46"/>
    </sheetView>
  </sheetViews>
  <sheetFormatPr defaultColWidth="9.00390625" defaultRowHeight="21" customHeight="1"/>
  <cols>
    <col min="1" max="1" width="4.625" style="60" customWidth="1"/>
    <col min="2" max="2" width="35.00390625" style="1" customWidth="1"/>
    <col min="3" max="3" width="11.00390625" style="60" customWidth="1"/>
    <col min="4" max="4" width="19.00390625" style="1" hidden="1" customWidth="1"/>
    <col min="5" max="5" width="14.875" style="1" hidden="1" customWidth="1"/>
    <col min="6" max="6" width="18.375" style="1" customWidth="1"/>
    <col min="7" max="7" width="18.00390625" style="1" customWidth="1"/>
    <col min="8" max="8" width="13.875" style="1" customWidth="1"/>
    <col min="9" max="9" width="9.125" style="1" customWidth="1"/>
    <col min="10" max="10" width="10.625" style="1" hidden="1" customWidth="1"/>
    <col min="11" max="11" width="9.125" style="1" hidden="1" customWidth="1"/>
    <col min="12" max="12" width="10.625" style="1" hidden="1" customWidth="1"/>
    <col min="13" max="13" width="10.75390625" style="1" bestFit="1" customWidth="1"/>
    <col min="14" max="16384" width="9.125" style="1" customWidth="1"/>
  </cols>
  <sheetData>
    <row r="1" spans="1:8" ht="45.75" customHeight="1">
      <c r="A1" s="225" t="s">
        <v>108</v>
      </c>
      <c r="B1" s="225"/>
      <c r="C1" s="225"/>
      <c r="D1" s="225"/>
      <c r="E1" s="225"/>
      <c r="F1" s="225"/>
      <c r="G1" s="225"/>
      <c r="H1" s="225"/>
    </row>
    <row r="2" spans="1:8" ht="21" customHeight="1" thickBot="1">
      <c r="A2" s="2"/>
      <c r="B2" s="3"/>
      <c r="C2" s="2"/>
      <c r="D2" s="3"/>
      <c r="E2" s="4"/>
      <c r="F2" s="3"/>
      <c r="G2" s="3"/>
      <c r="H2" s="3"/>
    </row>
    <row r="3" spans="1:12" ht="78" customHeight="1">
      <c r="A3" s="226" t="s">
        <v>0</v>
      </c>
      <c r="B3" s="228" t="s">
        <v>1</v>
      </c>
      <c r="C3" s="230" t="s">
        <v>2</v>
      </c>
      <c r="D3" s="232" t="s">
        <v>102</v>
      </c>
      <c r="E3" s="233"/>
      <c r="F3" s="221" t="s">
        <v>109</v>
      </c>
      <c r="G3" s="221" t="s">
        <v>110</v>
      </c>
      <c r="H3" s="223" t="s">
        <v>3</v>
      </c>
      <c r="J3" s="221" t="s">
        <v>96</v>
      </c>
      <c r="K3" s="92" t="s">
        <v>97</v>
      </c>
      <c r="L3" s="1" t="s">
        <v>98</v>
      </c>
    </row>
    <row r="4" spans="1:10" ht="23.25" customHeight="1" thickBot="1">
      <c r="A4" s="227"/>
      <c r="B4" s="229"/>
      <c r="C4" s="231"/>
      <c r="D4" s="68" t="s">
        <v>103</v>
      </c>
      <c r="E4" s="121" t="s">
        <v>95</v>
      </c>
      <c r="F4" s="222"/>
      <c r="G4" s="222"/>
      <c r="H4" s="224"/>
      <c r="J4" s="222"/>
    </row>
    <row r="5" spans="1:12" ht="35.25" customHeight="1">
      <c r="A5" s="5" t="s">
        <v>4</v>
      </c>
      <c r="B5" s="6" t="s">
        <v>5</v>
      </c>
      <c r="C5" s="7" t="s">
        <v>6</v>
      </c>
      <c r="D5" s="91">
        <f>D6+D11+D14+D17+D18+D19</f>
        <v>2155504.7199999997</v>
      </c>
      <c r="E5" s="122">
        <f>E6+E11+E14+E17+E18+E19</f>
        <v>1079226.6099999999</v>
      </c>
      <c r="F5" s="91">
        <f>F6+F11+F14+F17+F18+F19</f>
        <v>1471605.7999999998</v>
      </c>
      <c r="G5" s="91">
        <f>G6+G11+G14+G17+G18+G19</f>
        <v>2126386.75</v>
      </c>
      <c r="H5" s="93">
        <f>G5/F5</f>
        <v>1.4449431702430096</v>
      </c>
      <c r="J5" s="8">
        <f>J6+J11+J14+J17+J18+J19</f>
        <v>666368.7500000001</v>
      </c>
      <c r="K5" s="1">
        <f>J5/4</f>
        <v>166592.18750000003</v>
      </c>
      <c r="L5" s="62">
        <f>J5+K5</f>
        <v>832960.9375000001</v>
      </c>
    </row>
    <row r="6" spans="1:12" s="12" customFormat="1" ht="21" customHeight="1">
      <c r="A6" s="9" t="s">
        <v>7</v>
      </c>
      <c r="B6" s="10" t="s">
        <v>8</v>
      </c>
      <c r="C6" s="11" t="s">
        <v>6</v>
      </c>
      <c r="D6" s="101">
        <f>SUM(D7:D9)+D10</f>
        <v>413070.02</v>
      </c>
      <c r="E6" s="123">
        <f>SUM(E7:E9)+E10</f>
        <v>215351.16</v>
      </c>
      <c r="F6" s="101">
        <f>F7+F8+F9+F10</f>
        <v>456428.18</v>
      </c>
      <c r="G6" s="104">
        <f>SUM(G7:G9)+G10</f>
        <v>447728.36999999994</v>
      </c>
      <c r="H6" s="96">
        <f aca="true" t="shared" si="0" ref="H6:H52">G6/F6</f>
        <v>0.9809393670653725</v>
      </c>
      <c r="J6" s="83">
        <f>SUM(J7:J9)+J10</f>
        <v>150425.74000000002</v>
      </c>
      <c r="K6" s="1">
        <f aca="true" t="shared" si="1" ref="K6:K52">J6/4</f>
        <v>37606.435000000005</v>
      </c>
      <c r="L6" s="62">
        <f aca="true" t="shared" si="2" ref="L6:L52">J6+K6</f>
        <v>188032.17500000002</v>
      </c>
    </row>
    <row r="7" spans="1:12" ht="21" customHeight="1">
      <c r="A7" s="13" t="s">
        <v>9</v>
      </c>
      <c r="B7" s="14" t="s">
        <v>10</v>
      </c>
      <c r="C7" s="15" t="s">
        <v>6</v>
      </c>
      <c r="D7" s="108">
        <v>37398.26</v>
      </c>
      <c r="E7" s="124">
        <v>18253</v>
      </c>
      <c r="F7" s="109">
        <v>27289.44</v>
      </c>
      <c r="G7" s="110">
        <v>29419.01</v>
      </c>
      <c r="H7" s="111">
        <f>G7/F7</f>
        <v>1.07803641261968</v>
      </c>
      <c r="J7" s="70">
        <v>11667.83</v>
      </c>
      <c r="K7" s="1">
        <f t="shared" si="1"/>
        <v>2916.9575</v>
      </c>
      <c r="L7" s="62">
        <f t="shared" si="2"/>
        <v>14584.7875</v>
      </c>
    </row>
    <row r="8" spans="1:12" ht="21" customHeight="1">
      <c r="A8" s="13" t="s">
        <v>11</v>
      </c>
      <c r="B8" s="14" t="s">
        <v>12</v>
      </c>
      <c r="C8" s="15" t="s">
        <v>6</v>
      </c>
      <c r="D8" s="108">
        <v>97994.52</v>
      </c>
      <c r="E8" s="124">
        <v>53868.85</v>
      </c>
      <c r="F8" s="109">
        <v>95723.56</v>
      </c>
      <c r="G8" s="110">
        <v>89801.16</v>
      </c>
      <c r="H8" s="111">
        <f t="shared" si="0"/>
        <v>0.9381301740135867</v>
      </c>
      <c r="J8" s="70">
        <v>32830.92</v>
      </c>
      <c r="K8" s="1">
        <f t="shared" si="1"/>
        <v>8207.73</v>
      </c>
      <c r="L8" s="62">
        <f t="shared" si="2"/>
        <v>41038.649999999994</v>
      </c>
    </row>
    <row r="9" spans="1:12" ht="21" customHeight="1">
      <c r="A9" s="13" t="s">
        <v>13</v>
      </c>
      <c r="B9" s="14" t="s">
        <v>14</v>
      </c>
      <c r="C9" s="15" t="s">
        <v>6</v>
      </c>
      <c r="D9" s="108">
        <v>268282.52</v>
      </c>
      <c r="E9" s="124">
        <v>140591.01</v>
      </c>
      <c r="F9" s="109">
        <v>320384.32</v>
      </c>
      <c r="G9" s="110">
        <v>316881.85</v>
      </c>
      <c r="H9" s="111">
        <f t="shared" si="0"/>
        <v>0.9890679106892621</v>
      </c>
      <c r="J9" s="70">
        <v>98874.82</v>
      </c>
      <c r="K9" s="1">
        <f t="shared" si="1"/>
        <v>24718.705</v>
      </c>
      <c r="L9" s="62">
        <f t="shared" si="2"/>
        <v>123593.52500000001</v>
      </c>
    </row>
    <row r="10" spans="1:12" ht="21" customHeight="1">
      <c r="A10" s="16" t="s">
        <v>15</v>
      </c>
      <c r="B10" s="17" t="s">
        <v>16</v>
      </c>
      <c r="C10" s="18" t="s">
        <v>6</v>
      </c>
      <c r="D10" s="100">
        <v>9394.72</v>
      </c>
      <c r="E10" s="125">
        <v>2638.3</v>
      </c>
      <c r="F10" s="109">
        <v>13030.86</v>
      </c>
      <c r="G10" s="112">
        <v>11626.35</v>
      </c>
      <c r="H10" s="113">
        <f t="shared" si="0"/>
        <v>0.8922166303682182</v>
      </c>
      <c r="J10" s="84">
        <v>7052.17</v>
      </c>
      <c r="K10" s="1">
        <f t="shared" si="1"/>
        <v>1763.0425</v>
      </c>
      <c r="L10" s="62">
        <f t="shared" si="2"/>
        <v>8815.2125</v>
      </c>
    </row>
    <row r="11" spans="1:12" s="12" customFormat="1" ht="21" customHeight="1">
      <c r="A11" s="19" t="s">
        <v>17</v>
      </c>
      <c r="B11" s="20" t="s">
        <v>18</v>
      </c>
      <c r="C11" s="11" t="s">
        <v>6</v>
      </c>
      <c r="D11" s="98">
        <f>D12+D13</f>
        <v>627122.2</v>
      </c>
      <c r="E11" s="126">
        <f>E12+E13</f>
        <v>340844.13999999996</v>
      </c>
      <c r="F11" s="101">
        <f>F12+F13</f>
        <v>617697.5499999999</v>
      </c>
      <c r="G11" s="106">
        <f>G12+G13</f>
        <v>616500.83</v>
      </c>
      <c r="H11" s="107">
        <f t="shared" si="0"/>
        <v>0.9980626117102133</v>
      </c>
      <c r="J11" s="85">
        <f>J12+J13</f>
        <v>193570.77</v>
      </c>
      <c r="K11" s="1">
        <f t="shared" si="1"/>
        <v>48392.6925</v>
      </c>
      <c r="L11" s="62">
        <f t="shared" si="2"/>
        <v>241963.4625</v>
      </c>
    </row>
    <row r="12" spans="1:12" ht="27" customHeight="1">
      <c r="A12" s="13" t="s">
        <v>19</v>
      </c>
      <c r="B12" s="136" t="s">
        <v>20</v>
      </c>
      <c r="C12" s="137" t="s">
        <v>6</v>
      </c>
      <c r="D12" s="138">
        <v>571926.73</v>
      </c>
      <c r="E12" s="139">
        <v>308719.54</v>
      </c>
      <c r="F12" s="140">
        <v>564107.35</v>
      </c>
      <c r="G12" s="138">
        <v>560597.38</v>
      </c>
      <c r="H12" s="141">
        <f t="shared" si="0"/>
        <v>0.993777833243974</v>
      </c>
      <c r="J12" s="70">
        <v>176535.37</v>
      </c>
      <c r="K12" s="1">
        <f t="shared" si="1"/>
        <v>44133.8425</v>
      </c>
      <c r="L12" s="62">
        <f t="shared" si="2"/>
        <v>220669.2125</v>
      </c>
    </row>
    <row r="13" spans="1:12" ht="21" customHeight="1">
      <c r="A13" s="16" t="s">
        <v>21</v>
      </c>
      <c r="B13" s="142" t="s">
        <v>22</v>
      </c>
      <c r="C13" s="143" t="s">
        <v>6</v>
      </c>
      <c r="D13" s="144">
        <v>55195.47</v>
      </c>
      <c r="E13" s="145">
        <v>32124.6</v>
      </c>
      <c r="F13" s="144">
        <v>53590.2</v>
      </c>
      <c r="G13" s="146">
        <v>55903.45</v>
      </c>
      <c r="H13" s="147">
        <f t="shared" si="0"/>
        <v>1.0431655414609387</v>
      </c>
      <c r="J13" s="84">
        <v>17035.4</v>
      </c>
      <c r="K13" s="1">
        <f t="shared" si="1"/>
        <v>4258.85</v>
      </c>
      <c r="L13" s="62">
        <f t="shared" si="2"/>
        <v>21294.25</v>
      </c>
    </row>
    <row r="14" spans="1:12" s="12" customFormat="1" ht="21" customHeight="1">
      <c r="A14" s="21" t="s">
        <v>23</v>
      </c>
      <c r="B14" s="22" t="s">
        <v>24</v>
      </c>
      <c r="C14" s="11" t="s">
        <v>6</v>
      </c>
      <c r="D14" s="98">
        <f>D15+D16</f>
        <v>764942.5</v>
      </c>
      <c r="E14" s="126">
        <f>E15+E16</f>
        <v>304280.44</v>
      </c>
      <c r="F14" s="101">
        <f>F15+F16</f>
        <v>55268.68</v>
      </c>
      <c r="G14" s="106">
        <f>G15+G16</f>
        <v>704640.2</v>
      </c>
      <c r="H14" s="107">
        <f t="shared" si="0"/>
        <v>12.74935822603326</v>
      </c>
      <c r="J14" s="85">
        <f>J15+J16</f>
        <v>220691.09000000003</v>
      </c>
      <c r="K14" s="1">
        <f t="shared" si="1"/>
        <v>55172.77250000001</v>
      </c>
      <c r="L14" s="62">
        <f t="shared" si="2"/>
        <v>275863.86250000005</v>
      </c>
    </row>
    <row r="15" spans="1:12" ht="21" customHeight="1">
      <c r="A15" s="23" t="s">
        <v>25</v>
      </c>
      <c r="B15" s="24" t="s">
        <v>26</v>
      </c>
      <c r="C15" s="15" t="s">
        <v>6</v>
      </c>
      <c r="D15" s="109">
        <v>764933.6</v>
      </c>
      <c r="E15" s="124">
        <v>304275.34</v>
      </c>
      <c r="F15" s="109">
        <v>55268.68</v>
      </c>
      <c r="G15" s="110">
        <v>704103.08</v>
      </c>
      <c r="H15" s="111">
        <f t="shared" si="0"/>
        <v>12.73963988284142</v>
      </c>
      <c r="J15" s="70">
        <v>220687.42</v>
      </c>
      <c r="K15" s="1">
        <f t="shared" si="1"/>
        <v>55171.855</v>
      </c>
      <c r="L15" s="62">
        <f t="shared" si="2"/>
        <v>275859.275</v>
      </c>
    </row>
    <row r="16" spans="1:12" ht="21" customHeight="1">
      <c r="A16" s="23" t="s">
        <v>27</v>
      </c>
      <c r="B16" s="24" t="s">
        <v>28</v>
      </c>
      <c r="C16" s="18" t="s">
        <v>6</v>
      </c>
      <c r="D16" s="100">
        <v>8.9</v>
      </c>
      <c r="E16" s="125">
        <v>5.1</v>
      </c>
      <c r="F16" s="100"/>
      <c r="G16" s="112">
        <v>537.12</v>
      </c>
      <c r="H16" s="113"/>
      <c r="J16" s="84">
        <v>3.67</v>
      </c>
      <c r="K16" s="1">
        <f t="shared" si="1"/>
        <v>0.9175</v>
      </c>
      <c r="L16" s="62">
        <f t="shared" si="2"/>
        <v>4.5875</v>
      </c>
    </row>
    <row r="17" spans="1:12" s="12" customFormat="1" ht="66.75" customHeight="1">
      <c r="A17" s="9" t="s">
        <v>29</v>
      </c>
      <c r="B17" s="25" t="s">
        <v>30</v>
      </c>
      <c r="C17" s="26" t="s">
        <v>6</v>
      </c>
      <c r="D17" s="61">
        <v>166570</v>
      </c>
      <c r="E17" s="127">
        <v>121827.1</v>
      </c>
      <c r="F17" s="61">
        <v>152174.89</v>
      </c>
      <c r="G17" s="61">
        <v>174037.73</v>
      </c>
      <c r="H17" s="114">
        <f t="shared" si="0"/>
        <v>1.143669169072506</v>
      </c>
      <c r="J17" s="71">
        <v>43812.4</v>
      </c>
      <c r="K17" s="1">
        <f t="shared" si="1"/>
        <v>10953.1</v>
      </c>
      <c r="L17" s="62">
        <f t="shared" si="2"/>
        <v>54765.5</v>
      </c>
    </row>
    <row r="18" spans="1:12" s="12" customFormat="1" ht="52.5" customHeight="1">
      <c r="A18" s="27" t="s">
        <v>31</v>
      </c>
      <c r="B18" s="28" t="s">
        <v>32</v>
      </c>
      <c r="C18" s="29" t="s">
        <v>6</v>
      </c>
      <c r="D18" s="61">
        <v>32712.5</v>
      </c>
      <c r="E18" s="127">
        <v>19409</v>
      </c>
      <c r="F18" s="61">
        <v>21391.33</v>
      </c>
      <c r="G18" s="61">
        <v>22471.98</v>
      </c>
      <c r="H18" s="114">
        <f t="shared" si="0"/>
        <v>1.0505181304762254</v>
      </c>
      <c r="J18" s="71">
        <v>16502.96</v>
      </c>
      <c r="K18" s="1">
        <f t="shared" si="1"/>
        <v>4125.74</v>
      </c>
      <c r="L18" s="62">
        <f t="shared" si="2"/>
        <v>20628.699999999997</v>
      </c>
    </row>
    <row r="19" spans="1:12" s="12" customFormat="1" ht="21" customHeight="1" thickBot="1">
      <c r="A19" s="30" t="s">
        <v>33</v>
      </c>
      <c r="B19" s="31" t="s">
        <v>34</v>
      </c>
      <c r="C19" s="32" t="s">
        <v>6</v>
      </c>
      <c r="D19" s="102">
        <v>151087.5</v>
      </c>
      <c r="E19" s="128">
        <v>77514.77</v>
      </c>
      <c r="F19" s="98">
        <v>168645.17</v>
      </c>
      <c r="G19" s="102">
        <v>161007.64</v>
      </c>
      <c r="H19" s="116">
        <f t="shared" si="0"/>
        <v>0.9547124296533367</v>
      </c>
      <c r="J19" s="72">
        <v>41365.79</v>
      </c>
      <c r="K19" s="1">
        <f t="shared" si="1"/>
        <v>10341.4475</v>
      </c>
      <c r="L19" s="62">
        <f t="shared" si="2"/>
        <v>51707.2375</v>
      </c>
    </row>
    <row r="20" spans="1:12" ht="21" customHeight="1" thickBot="1">
      <c r="A20" s="33" t="s">
        <v>35</v>
      </c>
      <c r="B20" s="34" t="s">
        <v>36</v>
      </c>
      <c r="C20" s="35" t="s">
        <v>6</v>
      </c>
      <c r="D20" s="90">
        <f>D21+D34</f>
        <v>205460.82</v>
      </c>
      <c r="E20" s="129">
        <f>E21+E34</f>
        <v>112760.67000000001</v>
      </c>
      <c r="F20" s="90">
        <f>F21+F34</f>
        <v>245812.75999999998</v>
      </c>
      <c r="G20" s="90">
        <f>G21+G34</f>
        <v>238210.16000000003</v>
      </c>
      <c r="H20" s="94">
        <f t="shared" si="0"/>
        <v>0.9690715811498152</v>
      </c>
      <c r="J20" s="36">
        <v>65849.6</v>
      </c>
      <c r="K20" s="1">
        <f t="shared" si="1"/>
        <v>16462.4</v>
      </c>
      <c r="L20" s="62">
        <f t="shared" si="2"/>
        <v>82312</v>
      </c>
    </row>
    <row r="21" spans="1:12" s="12" customFormat="1" ht="33" customHeight="1">
      <c r="A21" s="37" t="s">
        <v>37</v>
      </c>
      <c r="B21" s="38" t="s">
        <v>38</v>
      </c>
      <c r="C21" s="39" t="s">
        <v>6</v>
      </c>
      <c r="D21" s="88">
        <f>D22+SUM(D25:D33)</f>
        <v>115262.35</v>
      </c>
      <c r="E21" s="130">
        <f>E22+SUM(E25:E33)</f>
        <v>56688.369999999995</v>
      </c>
      <c r="F21" s="88">
        <f>F22+SUM(F25:F33)</f>
        <v>176357.69999999998</v>
      </c>
      <c r="G21" s="88">
        <f>G22+G25+G26+G27+G28+G29+G30+G31+G32+G33</f>
        <v>168489.00000000003</v>
      </c>
      <c r="H21" s="117">
        <f t="shared" si="0"/>
        <v>0.9553821579664514</v>
      </c>
      <c r="J21" s="73">
        <v>36814.71</v>
      </c>
      <c r="K21" s="1">
        <f t="shared" si="1"/>
        <v>9203.6775</v>
      </c>
      <c r="L21" s="62">
        <f t="shared" si="2"/>
        <v>46018.3875</v>
      </c>
    </row>
    <row r="22" spans="1:12" s="12" customFormat="1" ht="21" customHeight="1">
      <c r="A22" s="148" t="s">
        <v>39</v>
      </c>
      <c r="B22" s="149" t="s">
        <v>40</v>
      </c>
      <c r="C22" s="150" t="s">
        <v>6</v>
      </c>
      <c r="D22" s="151">
        <f>D23+D24</f>
        <v>43866.49</v>
      </c>
      <c r="E22" s="151">
        <f>E23+E24</f>
        <v>24294.4</v>
      </c>
      <c r="F22" s="151">
        <f>F23+F24</f>
        <v>51354.71</v>
      </c>
      <c r="G22" s="151">
        <f>G23+G24</f>
        <v>47035.18</v>
      </c>
      <c r="H22" s="152">
        <f t="shared" si="0"/>
        <v>0.9158883381874808</v>
      </c>
      <c r="J22" s="41">
        <f>J23+J24</f>
        <v>14061.36</v>
      </c>
      <c r="K22" s="1">
        <f t="shared" si="1"/>
        <v>3515.34</v>
      </c>
      <c r="L22" s="62">
        <f t="shared" si="2"/>
        <v>17576.7</v>
      </c>
    </row>
    <row r="23" spans="1:12" s="42" customFormat="1" ht="30" customHeight="1">
      <c r="A23" s="153"/>
      <c r="B23" s="154" t="s">
        <v>41</v>
      </c>
      <c r="C23" s="155" t="s">
        <v>6</v>
      </c>
      <c r="D23" s="151">
        <v>40012.88</v>
      </c>
      <c r="E23" s="156">
        <v>22128.5</v>
      </c>
      <c r="F23" s="151">
        <v>46599.17</v>
      </c>
      <c r="G23" s="151">
        <v>42680.94</v>
      </c>
      <c r="H23" s="152">
        <f t="shared" si="0"/>
        <v>0.9159163135309063</v>
      </c>
      <c r="J23" s="74">
        <v>12794.92</v>
      </c>
      <c r="K23" s="1">
        <f t="shared" si="1"/>
        <v>3198.73</v>
      </c>
      <c r="L23" s="62">
        <f t="shared" si="2"/>
        <v>15993.65</v>
      </c>
    </row>
    <row r="24" spans="1:12" s="42" customFormat="1" ht="21" customHeight="1">
      <c r="A24" s="153"/>
      <c r="B24" s="157" t="s">
        <v>22</v>
      </c>
      <c r="C24" s="155" t="s">
        <v>6</v>
      </c>
      <c r="D24" s="144">
        <v>3853.61</v>
      </c>
      <c r="E24" s="158">
        <v>2165.9</v>
      </c>
      <c r="F24" s="151">
        <v>4755.54</v>
      </c>
      <c r="G24" s="144">
        <v>4354.24</v>
      </c>
      <c r="H24" s="147">
        <f t="shared" si="0"/>
        <v>0.9156142099530231</v>
      </c>
      <c r="J24" s="75">
        <v>1266.44</v>
      </c>
      <c r="K24" s="1">
        <f t="shared" si="1"/>
        <v>316.61</v>
      </c>
      <c r="L24" s="62">
        <f t="shared" si="2"/>
        <v>1583.0500000000002</v>
      </c>
    </row>
    <row r="25" spans="1:12" ht="21" customHeight="1">
      <c r="A25" s="43" t="s">
        <v>42</v>
      </c>
      <c r="B25" s="44" t="s">
        <v>43</v>
      </c>
      <c r="C25" s="45" t="s">
        <v>6</v>
      </c>
      <c r="D25" s="105">
        <v>30603.4</v>
      </c>
      <c r="E25" s="133">
        <v>16682.1</v>
      </c>
      <c r="F25" s="99">
        <v>46195.35</v>
      </c>
      <c r="G25" s="105">
        <v>31202.64</v>
      </c>
      <c r="H25" s="118">
        <f t="shared" si="0"/>
        <v>0.6754498017657622</v>
      </c>
      <c r="J25" s="76">
        <v>7694.89</v>
      </c>
      <c r="K25" s="1">
        <f t="shared" si="1"/>
        <v>1923.7225</v>
      </c>
      <c r="L25" s="62">
        <f t="shared" si="2"/>
        <v>9618.612500000001</v>
      </c>
    </row>
    <row r="26" spans="1:12" ht="35.25" customHeight="1">
      <c r="A26" s="46" t="s">
        <v>44</v>
      </c>
      <c r="B26" s="47" t="s">
        <v>45</v>
      </c>
      <c r="C26" s="40" t="s">
        <v>6</v>
      </c>
      <c r="D26" s="119">
        <v>315.1</v>
      </c>
      <c r="E26" s="134">
        <v>35.65</v>
      </c>
      <c r="F26" s="99">
        <v>571.57</v>
      </c>
      <c r="G26" s="119">
        <v>505.44</v>
      </c>
      <c r="H26" s="120">
        <f t="shared" si="0"/>
        <v>0.8843011354689714</v>
      </c>
      <c r="J26" s="77">
        <v>31.64</v>
      </c>
      <c r="K26" s="1">
        <f t="shared" si="1"/>
        <v>7.91</v>
      </c>
      <c r="L26" s="62">
        <f t="shared" si="2"/>
        <v>39.55</v>
      </c>
    </row>
    <row r="27" spans="1:12" ht="21" customHeight="1">
      <c r="A27" s="48" t="s">
        <v>46</v>
      </c>
      <c r="B27" s="49" t="s">
        <v>47</v>
      </c>
      <c r="C27" s="40" t="s">
        <v>6</v>
      </c>
      <c r="D27" s="119">
        <v>5753.5</v>
      </c>
      <c r="E27" s="134">
        <v>2954.53</v>
      </c>
      <c r="F27" s="99">
        <v>5305.83</v>
      </c>
      <c r="G27" s="119">
        <v>6275.45</v>
      </c>
      <c r="H27" s="120">
        <f t="shared" si="0"/>
        <v>1.1827461490473685</v>
      </c>
      <c r="J27" s="78">
        <v>2261.89</v>
      </c>
      <c r="K27" s="1">
        <f t="shared" si="1"/>
        <v>565.4725</v>
      </c>
      <c r="L27" s="62">
        <f t="shared" si="2"/>
        <v>2827.3624999999997</v>
      </c>
    </row>
    <row r="28" spans="1:12" ht="21" customHeight="1">
      <c r="A28" s="50" t="s">
        <v>48</v>
      </c>
      <c r="B28" s="49" t="s">
        <v>49</v>
      </c>
      <c r="C28" s="40" t="s">
        <v>6</v>
      </c>
      <c r="D28" s="99">
        <v>11367.3</v>
      </c>
      <c r="E28" s="132">
        <v>563.1</v>
      </c>
      <c r="F28" s="99"/>
      <c r="G28" s="99">
        <v>9682.27</v>
      </c>
      <c r="H28" s="115"/>
      <c r="J28" s="79">
        <v>3867.52</v>
      </c>
      <c r="K28" s="1">
        <f t="shared" si="1"/>
        <v>966.88</v>
      </c>
      <c r="L28" s="62">
        <f t="shared" si="2"/>
        <v>4834.4</v>
      </c>
    </row>
    <row r="29" spans="1:12" ht="21" customHeight="1">
      <c r="A29" s="50" t="s">
        <v>50</v>
      </c>
      <c r="B29" s="49" t="s">
        <v>51</v>
      </c>
      <c r="C29" s="40" t="s">
        <v>6</v>
      </c>
      <c r="D29" s="99">
        <v>437.1</v>
      </c>
      <c r="E29" s="131">
        <v>254.95</v>
      </c>
      <c r="F29" s="99"/>
      <c r="G29" s="99">
        <v>965.53</v>
      </c>
      <c r="H29" s="115"/>
      <c r="J29" s="79">
        <v>145.7</v>
      </c>
      <c r="K29" s="1">
        <f t="shared" si="1"/>
        <v>36.425</v>
      </c>
      <c r="L29" s="62">
        <f t="shared" si="2"/>
        <v>182.125</v>
      </c>
    </row>
    <row r="30" spans="1:12" ht="21" customHeight="1">
      <c r="A30" s="50" t="s">
        <v>52</v>
      </c>
      <c r="B30" s="49" t="s">
        <v>53</v>
      </c>
      <c r="C30" s="40" t="s">
        <v>6</v>
      </c>
      <c r="D30" s="99">
        <v>244.92</v>
      </c>
      <c r="E30" s="132">
        <v>94.1</v>
      </c>
      <c r="F30" s="99">
        <v>164.16</v>
      </c>
      <c r="G30" s="99">
        <v>148.8</v>
      </c>
      <c r="H30" s="115">
        <f t="shared" si="0"/>
        <v>0.9064327485380118</v>
      </c>
      <c r="J30" s="79">
        <v>62.29</v>
      </c>
      <c r="K30" s="1">
        <f t="shared" si="1"/>
        <v>15.5725</v>
      </c>
      <c r="L30" s="62">
        <f t="shared" si="2"/>
        <v>77.8625</v>
      </c>
    </row>
    <row r="31" spans="1:12" ht="21" customHeight="1">
      <c r="A31" s="50" t="s">
        <v>54</v>
      </c>
      <c r="B31" s="49" t="s">
        <v>55</v>
      </c>
      <c r="C31" s="40" t="s">
        <v>6</v>
      </c>
      <c r="D31" s="99">
        <v>522.8</v>
      </c>
      <c r="E31" s="132">
        <v>150.5</v>
      </c>
      <c r="F31" s="99">
        <v>734.42</v>
      </c>
      <c r="G31" s="99">
        <v>663.07</v>
      </c>
      <c r="H31" s="115">
        <f t="shared" si="0"/>
        <v>0.9028485063042947</v>
      </c>
      <c r="J31" s="79">
        <v>392.53</v>
      </c>
      <c r="K31" s="1">
        <f t="shared" si="1"/>
        <v>98.1325</v>
      </c>
      <c r="L31" s="62">
        <f t="shared" si="2"/>
        <v>490.66249999999997</v>
      </c>
    </row>
    <row r="32" spans="1:12" ht="21" customHeight="1">
      <c r="A32" s="50" t="s">
        <v>56</v>
      </c>
      <c r="B32" s="220" t="s">
        <v>107</v>
      </c>
      <c r="C32" s="40" t="s">
        <v>6</v>
      </c>
      <c r="D32" s="99">
        <v>2836.94</v>
      </c>
      <c r="E32" s="132">
        <v>1485.8</v>
      </c>
      <c r="F32" s="99">
        <v>483.1</v>
      </c>
      <c r="G32" s="99">
        <v>1031.46</v>
      </c>
      <c r="H32" s="115">
        <f t="shared" si="0"/>
        <v>2.1350859035396397</v>
      </c>
      <c r="J32" s="79">
        <v>705.11</v>
      </c>
      <c r="K32" s="1">
        <f t="shared" si="1"/>
        <v>176.2775</v>
      </c>
      <c r="L32" s="62">
        <f t="shared" si="2"/>
        <v>881.3875</v>
      </c>
    </row>
    <row r="33" spans="1:12" s="51" customFormat="1" ht="21" customHeight="1" thickBot="1">
      <c r="A33" s="159" t="s">
        <v>57</v>
      </c>
      <c r="B33" s="160" t="s">
        <v>58</v>
      </c>
      <c r="C33" s="161" t="s">
        <v>6</v>
      </c>
      <c r="D33" s="162">
        <v>19314.8</v>
      </c>
      <c r="E33" s="163">
        <v>10173.24</v>
      </c>
      <c r="F33" s="164">
        <v>71548.56</v>
      </c>
      <c r="G33" s="162">
        <v>70979.16</v>
      </c>
      <c r="H33" s="165">
        <f t="shared" si="0"/>
        <v>0.9920417685555097</v>
      </c>
      <c r="J33" s="80">
        <v>7591.78</v>
      </c>
      <c r="K33" s="1">
        <f t="shared" si="1"/>
        <v>1897.945</v>
      </c>
      <c r="L33" s="62">
        <f t="shared" si="2"/>
        <v>9489.725</v>
      </c>
    </row>
    <row r="34" spans="1:12" s="53" customFormat="1" ht="26.25" customHeight="1">
      <c r="A34" s="5">
        <v>8</v>
      </c>
      <c r="B34" s="6" t="s">
        <v>59</v>
      </c>
      <c r="C34" s="52" t="s">
        <v>6</v>
      </c>
      <c r="D34" s="97">
        <f>SUM(D35:D42)</f>
        <v>90198.46999999999</v>
      </c>
      <c r="E34" s="135">
        <f>SUM(E35:E42)</f>
        <v>56072.30000000001</v>
      </c>
      <c r="F34" s="97">
        <f>SUM(F35:F42)</f>
        <v>69455.06</v>
      </c>
      <c r="G34" s="97">
        <f>SUM(G35:G42)</f>
        <v>69721.15999999999</v>
      </c>
      <c r="H34" s="95">
        <f t="shared" si="0"/>
        <v>1.0038312543391366</v>
      </c>
      <c r="J34" s="81">
        <f>SUM(J35:J42)</f>
        <v>29034.89</v>
      </c>
      <c r="K34" s="1">
        <f t="shared" si="1"/>
        <v>7258.7225</v>
      </c>
      <c r="L34" s="62">
        <f t="shared" si="2"/>
        <v>36293.6125</v>
      </c>
    </row>
    <row r="35" spans="1:14" ht="21" customHeight="1">
      <c r="A35" s="166" t="s">
        <v>60</v>
      </c>
      <c r="B35" s="167" t="s">
        <v>61</v>
      </c>
      <c r="C35" s="150" t="s">
        <v>6</v>
      </c>
      <c r="D35" s="151">
        <v>75820.92</v>
      </c>
      <c r="E35" s="156">
        <v>47316</v>
      </c>
      <c r="F35" s="151">
        <v>58292.34</v>
      </c>
      <c r="G35" s="151">
        <v>57716.95</v>
      </c>
      <c r="H35" s="168">
        <f t="shared" si="0"/>
        <v>0.9901292348188458</v>
      </c>
      <c r="J35" s="79">
        <v>24267.35</v>
      </c>
      <c r="K35" s="1">
        <f t="shared" si="1"/>
        <v>6066.8375</v>
      </c>
      <c r="L35" s="62">
        <f t="shared" si="2"/>
        <v>30334.1875</v>
      </c>
      <c r="N35" s="103"/>
    </row>
    <row r="36" spans="1:12" ht="21" customHeight="1">
      <c r="A36" s="166" t="s">
        <v>62</v>
      </c>
      <c r="B36" s="167" t="s">
        <v>63</v>
      </c>
      <c r="C36" s="150" t="s">
        <v>6</v>
      </c>
      <c r="D36" s="151">
        <v>7272.17</v>
      </c>
      <c r="E36" s="156">
        <v>4674.4</v>
      </c>
      <c r="F36" s="151">
        <v>5537.77</v>
      </c>
      <c r="G36" s="151">
        <v>5859.62</v>
      </c>
      <c r="H36" s="147">
        <f t="shared" si="0"/>
        <v>1.0581190623662593</v>
      </c>
      <c r="J36" s="79">
        <v>2330.32</v>
      </c>
      <c r="K36" s="1">
        <f t="shared" si="1"/>
        <v>582.58</v>
      </c>
      <c r="L36" s="62">
        <f t="shared" si="2"/>
        <v>2912.9</v>
      </c>
    </row>
    <row r="37" spans="1:12" ht="21" customHeight="1">
      <c r="A37" s="166" t="s">
        <v>64</v>
      </c>
      <c r="B37" s="169" t="s">
        <v>65</v>
      </c>
      <c r="C37" s="150" t="s">
        <v>6</v>
      </c>
      <c r="D37" s="151">
        <v>1567.4</v>
      </c>
      <c r="E37" s="151">
        <v>1041.66</v>
      </c>
      <c r="F37" s="151"/>
      <c r="G37" s="151">
        <v>1124.51</v>
      </c>
      <c r="H37" s="168"/>
      <c r="J37" s="79">
        <v>622.72</v>
      </c>
      <c r="K37" s="1">
        <f t="shared" si="1"/>
        <v>155.68</v>
      </c>
      <c r="L37" s="62">
        <f t="shared" si="2"/>
        <v>778.4000000000001</v>
      </c>
    </row>
    <row r="38" spans="1:12" ht="21" customHeight="1">
      <c r="A38" s="166" t="s">
        <v>66</v>
      </c>
      <c r="B38" s="169" t="s">
        <v>67</v>
      </c>
      <c r="C38" s="150" t="s">
        <v>6</v>
      </c>
      <c r="D38" s="170">
        <v>22</v>
      </c>
      <c r="E38" s="171">
        <v>12.74</v>
      </c>
      <c r="F38" s="151"/>
      <c r="G38" s="170">
        <v>20.1</v>
      </c>
      <c r="H38" s="168"/>
      <c r="J38" s="77">
        <v>7.31</v>
      </c>
      <c r="K38" s="1">
        <f t="shared" si="1"/>
        <v>1.8275</v>
      </c>
      <c r="L38" s="62">
        <f t="shared" si="2"/>
        <v>9.1375</v>
      </c>
    </row>
    <row r="39" spans="1:12" ht="21" customHeight="1">
      <c r="A39" s="166" t="s">
        <v>68</v>
      </c>
      <c r="B39" s="167" t="s">
        <v>69</v>
      </c>
      <c r="C39" s="150" t="s">
        <v>6</v>
      </c>
      <c r="D39" s="151">
        <v>312.29</v>
      </c>
      <c r="E39" s="156">
        <v>138.05</v>
      </c>
      <c r="F39" s="151">
        <v>341.72</v>
      </c>
      <c r="G39" s="151">
        <v>304.21</v>
      </c>
      <c r="H39" s="168">
        <f t="shared" si="0"/>
        <v>0.8902317686995199</v>
      </c>
      <c r="J39" s="54">
        <v>94</v>
      </c>
      <c r="K39" s="1">
        <f t="shared" si="1"/>
        <v>23.5</v>
      </c>
      <c r="L39" s="62">
        <f t="shared" si="2"/>
        <v>117.5</v>
      </c>
    </row>
    <row r="40" spans="1:12" ht="21" customHeight="1">
      <c r="A40" s="166" t="s">
        <v>70</v>
      </c>
      <c r="B40" s="167" t="s">
        <v>71</v>
      </c>
      <c r="C40" s="150" t="s">
        <v>6</v>
      </c>
      <c r="D40" s="151">
        <v>426.75</v>
      </c>
      <c r="E40" s="156">
        <v>140.85</v>
      </c>
      <c r="F40" s="151">
        <v>485.01</v>
      </c>
      <c r="G40" s="151">
        <v>429.85</v>
      </c>
      <c r="H40" s="168">
        <f t="shared" si="0"/>
        <v>0.8862703861776047</v>
      </c>
      <c r="J40" s="54">
        <v>252.92</v>
      </c>
      <c r="K40" s="1">
        <f t="shared" si="1"/>
        <v>63.23</v>
      </c>
      <c r="L40" s="62">
        <f t="shared" si="2"/>
        <v>316.15</v>
      </c>
    </row>
    <row r="41" spans="1:12" ht="21" customHeight="1">
      <c r="A41" s="166" t="s">
        <v>72</v>
      </c>
      <c r="B41" s="167" t="s">
        <v>73</v>
      </c>
      <c r="C41" s="150" t="s">
        <v>6</v>
      </c>
      <c r="D41" s="151">
        <v>2273.84</v>
      </c>
      <c r="E41" s="156">
        <v>1291.55</v>
      </c>
      <c r="F41" s="151">
        <v>1111.46</v>
      </c>
      <c r="G41" s="151">
        <v>1046.99</v>
      </c>
      <c r="H41" s="168">
        <f t="shared" si="0"/>
        <v>0.94199521350296</v>
      </c>
      <c r="J41" s="54">
        <v>788.84</v>
      </c>
      <c r="K41" s="1">
        <f t="shared" si="1"/>
        <v>197.21</v>
      </c>
      <c r="L41" s="62">
        <f t="shared" si="2"/>
        <v>986.0500000000001</v>
      </c>
    </row>
    <row r="42" spans="1:12" ht="30" customHeight="1" thickBot="1">
      <c r="A42" s="172" t="s">
        <v>74</v>
      </c>
      <c r="B42" s="173" t="s">
        <v>75</v>
      </c>
      <c r="C42" s="174" t="s">
        <v>6</v>
      </c>
      <c r="D42" s="175">
        <v>2503.1</v>
      </c>
      <c r="E42" s="175">
        <v>1457.05</v>
      </c>
      <c r="F42" s="164">
        <v>3686.76</v>
      </c>
      <c r="G42" s="175">
        <v>3218.93</v>
      </c>
      <c r="H42" s="176">
        <f t="shared" si="0"/>
        <v>0.8731053825038787</v>
      </c>
      <c r="J42" s="82">
        <v>671.43</v>
      </c>
      <c r="K42" s="1">
        <f t="shared" si="1"/>
        <v>167.8575</v>
      </c>
      <c r="L42" s="62">
        <f t="shared" si="2"/>
        <v>839.2874999999999</v>
      </c>
    </row>
    <row r="43" spans="1:12" ht="27.75" customHeight="1" thickBot="1">
      <c r="A43" s="177" t="s">
        <v>76</v>
      </c>
      <c r="B43" s="178" t="s">
        <v>77</v>
      </c>
      <c r="C43" s="179" t="s">
        <v>6</v>
      </c>
      <c r="D43" s="180">
        <f>D5+D20</f>
        <v>2360965.5399999996</v>
      </c>
      <c r="E43" s="180">
        <v>1262211.94</v>
      </c>
      <c r="F43" s="180">
        <f>F5+F20</f>
        <v>1717418.5599999998</v>
      </c>
      <c r="G43" s="180">
        <f>G5+G20</f>
        <v>2364596.91</v>
      </c>
      <c r="H43" s="181">
        <f t="shared" si="0"/>
        <v>1.3768320461146062</v>
      </c>
      <c r="J43" s="36">
        <f>J5+J20</f>
        <v>732218.3500000001</v>
      </c>
      <c r="K43" s="1">
        <f t="shared" si="1"/>
        <v>183054.58750000002</v>
      </c>
      <c r="L43" s="62">
        <f t="shared" si="2"/>
        <v>915272.9375000001</v>
      </c>
    </row>
    <row r="44" spans="1:12" s="53" customFormat="1" ht="21" customHeight="1" thickBot="1">
      <c r="A44" s="177" t="s">
        <v>78</v>
      </c>
      <c r="B44" s="182" t="s">
        <v>79</v>
      </c>
      <c r="C44" s="179" t="s">
        <v>6</v>
      </c>
      <c r="D44" s="180">
        <f>(D45-D43)-(D45-D43)*0.2</f>
        <v>108381.00800000019</v>
      </c>
      <c r="E44" s="180">
        <f>(E45-E43)-(E45-E43)*0.2</f>
        <v>174386.2880000001</v>
      </c>
      <c r="F44" s="180">
        <f>(F45-F43)</f>
        <v>2.3283064365386963E-10</v>
      </c>
      <c r="G44" s="180">
        <f>(G45-G43)</f>
        <v>-610661.0700000001</v>
      </c>
      <c r="H44" s="181"/>
      <c r="J44" s="89">
        <f>J45-J43-1803.7</f>
        <v>166675.0899999999</v>
      </c>
      <c r="K44" s="1">
        <f t="shared" si="1"/>
        <v>41668.77249999998</v>
      </c>
      <c r="L44" s="62">
        <f t="shared" si="2"/>
        <v>208343.86249999987</v>
      </c>
    </row>
    <row r="45" spans="1:13" ht="21" customHeight="1" thickBot="1">
      <c r="A45" s="177" t="s">
        <v>80</v>
      </c>
      <c r="B45" s="182" t="s">
        <v>81</v>
      </c>
      <c r="C45" s="179" t="s">
        <v>6</v>
      </c>
      <c r="D45" s="180">
        <v>2496441.8</v>
      </c>
      <c r="E45" s="183">
        <v>1480194.8</v>
      </c>
      <c r="F45" s="180">
        <v>1717418.56</v>
      </c>
      <c r="G45" s="180">
        <v>1753935.84</v>
      </c>
      <c r="H45" s="181">
        <f t="shared" si="0"/>
        <v>1.021262888878993</v>
      </c>
      <c r="J45" s="36">
        <v>900697.14</v>
      </c>
      <c r="K45" s="1">
        <f t="shared" si="1"/>
        <v>225174.285</v>
      </c>
      <c r="L45" s="62">
        <f t="shared" si="2"/>
        <v>1125871.425</v>
      </c>
      <c r="M45" s="103"/>
    </row>
    <row r="46" spans="1:12" s="53" customFormat="1" ht="21" customHeight="1">
      <c r="A46" s="184" t="s">
        <v>82</v>
      </c>
      <c r="B46" s="185" t="s">
        <v>83</v>
      </c>
      <c r="C46" s="186" t="s">
        <v>84</v>
      </c>
      <c r="D46" s="187">
        <f>SUM(D47:D49)</f>
        <v>26241.6</v>
      </c>
      <c r="E46" s="188">
        <f>SUM(E47:E49)</f>
        <v>16079.1</v>
      </c>
      <c r="F46" s="189">
        <f>SUM(F47:F49)</f>
        <v>23096.000000000004</v>
      </c>
      <c r="G46" s="189">
        <f>SUM(G47:G49)</f>
        <v>23478.79</v>
      </c>
      <c r="H46" s="190">
        <f t="shared" si="0"/>
        <v>1.0165738656044336</v>
      </c>
      <c r="J46" s="86">
        <f>SUM(J47:J49)</f>
        <v>9618.61</v>
      </c>
      <c r="K46" s="1">
        <f t="shared" si="1"/>
        <v>2404.6525</v>
      </c>
      <c r="L46" s="62">
        <f t="shared" si="2"/>
        <v>12023.2625</v>
      </c>
    </row>
    <row r="47" spans="1:12" s="53" customFormat="1" ht="18.75" customHeight="1">
      <c r="A47" s="191"/>
      <c r="B47" s="192" t="s">
        <v>85</v>
      </c>
      <c r="C47" s="193" t="s">
        <v>84</v>
      </c>
      <c r="D47" s="140">
        <v>15499.5</v>
      </c>
      <c r="E47" s="194">
        <v>9724.3</v>
      </c>
      <c r="F47" s="140">
        <v>13978.87</v>
      </c>
      <c r="G47" s="138">
        <v>13934.54</v>
      </c>
      <c r="H47" s="195">
        <f t="shared" si="0"/>
        <v>0.9968287851593155</v>
      </c>
      <c r="J47" s="87">
        <v>5377.19</v>
      </c>
      <c r="K47" s="1">
        <f t="shared" si="1"/>
        <v>1344.2975</v>
      </c>
      <c r="L47" s="62">
        <f t="shared" si="2"/>
        <v>6721.487499999999</v>
      </c>
    </row>
    <row r="48" spans="1:12" s="53" customFormat="1" ht="48.75" customHeight="1">
      <c r="A48" s="191"/>
      <c r="B48" s="196" t="s">
        <v>86</v>
      </c>
      <c r="C48" s="193" t="s">
        <v>84</v>
      </c>
      <c r="D48" s="140">
        <v>5616.3</v>
      </c>
      <c r="E48" s="194">
        <v>3270.1</v>
      </c>
      <c r="F48" s="140">
        <v>4371.43</v>
      </c>
      <c r="G48" s="138">
        <v>4685.02</v>
      </c>
      <c r="H48" s="195">
        <f t="shared" si="0"/>
        <v>1.0717362510665847</v>
      </c>
      <c r="J48" s="87">
        <v>2178.91</v>
      </c>
      <c r="K48" s="1">
        <f t="shared" si="1"/>
        <v>544.7275</v>
      </c>
      <c r="L48" s="62">
        <f t="shared" si="2"/>
        <v>2723.6375</v>
      </c>
    </row>
    <row r="49" spans="1:12" s="53" customFormat="1" ht="21" customHeight="1" thickBot="1">
      <c r="A49" s="191"/>
      <c r="B49" s="197" t="s">
        <v>87</v>
      </c>
      <c r="C49" s="193" t="s">
        <v>84</v>
      </c>
      <c r="D49" s="144">
        <v>5125.8</v>
      </c>
      <c r="E49" s="145">
        <f>2515.3+569.4</f>
        <v>3084.7000000000003</v>
      </c>
      <c r="F49" s="198">
        <v>4745.7</v>
      </c>
      <c r="G49" s="138">
        <f>814+4045.23</f>
        <v>4859.23</v>
      </c>
      <c r="H49" s="195">
        <f t="shared" si="0"/>
        <v>1.0239227089786542</v>
      </c>
      <c r="J49" s="87">
        <f>1693.43+369.08</f>
        <v>2062.51</v>
      </c>
      <c r="K49" s="1">
        <f t="shared" si="1"/>
        <v>515.6275</v>
      </c>
      <c r="L49" s="62">
        <f t="shared" si="2"/>
        <v>2578.1375000000003</v>
      </c>
    </row>
    <row r="50" spans="1:12" s="53" customFormat="1" ht="21" customHeight="1">
      <c r="A50" s="5" t="s">
        <v>88</v>
      </c>
      <c r="B50" s="199" t="s">
        <v>89</v>
      </c>
      <c r="C50" s="52" t="s">
        <v>90</v>
      </c>
      <c r="D50" s="91">
        <v>17.7</v>
      </c>
      <c r="E50" s="8">
        <v>19</v>
      </c>
      <c r="F50" s="98">
        <v>16.88</v>
      </c>
      <c r="G50" s="91">
        <v>17.3</v>
      </c>
      <c r="H50" s="93">
        <f t="shared" si="0"/>
        <v>1.024881516587678</v>
      </c>
      <c r="J50" s="8">
        <f>J51/13712.4*100</f>
        <v>16.095650651964643</v>
      </c>
      <c r="K50" s="1">
        <f t="shared" si="1"/>
        <v>4.023912662991161</v>
      </c>
      <c r="L50" s="62">
        <f t="shared" si="2"/>
        <v>20.119563314955805</v>
      </c>
    </row>
    <row r="51" spans="1:12" s="51" customFormat="1" ht="21" customHeight="1" thickBot="1">
      <c r="A51" s="200"/>
      <c r="B51" s="201" t="s">
        <v>91</v>
      </c>
      <c r="C51" s="202" t="s">
        <v>84</v>
      </c>
      <c r="D51" s="109">
        <v>6227.8</v>
      </c>
      <c r="E51" s="203">
        <v>4018.4</v>
      </c>
      <c r="F51" s="109">
        <v>5484.67</v>
      </c>
      <c r="G51" s="109">
        <v>5688</v>
      </c>
      <c r="H51" s="111">
        <f t="shared" si="0"/>
        <v>1.0370724218594738</v>
      </c>
      <c r="J51" s="55">
        <v>2207.1</v>
      </c>
      <c r="K51" s="1">
        <f t="shared" si="1"/>
        <v>551.775</v>
      </c>
      <c r="L51" s="62">
        <f t="shared" si="2"/>
        <v>2758.875</v>
      </c>
    </row>
    <row r="52" spans="1:12" ht="21" customHeight="1">
      <c r="A52" s="204" t="s">
        <v>92</v>
      </c>
      <c r="B52" s="205" t="s">
        <v>112</v>
      </c>
      <c r="C52" s="206" t="s">
        <v>93</v>
      </c>
      <c r="D52" s="88">
        <f>D45/D46</f>
        <v>95.13298731784647</v>
      </c>
      <c r="E52" s="88">
        <f>E45/E46</f>
        <v>92.05706787071416</v>
      </c>
      <c r="F52" s="88">
        <f>F45/F46</f>
        <v>74.35999999999999</v>
      </c>
      <c r="G52" s="88">
        <f>G45/G46</f>
        <v>74.70299108258986</v>
      </c>
      <c r="H52" s="207">
        <f t="shared" si="0"/>
        <v>1.004612575075173</v>
      </c>
      <c r="J52" s="88">
        <f>J45/J46</f>
        <v>93.6410915922363</v>
      </c>
      <c r="K52" s="1">
        <f t="shared" si="1"/>
        <v>23.410272898059073</v>
      </c>
      <c r="L52" s="62">
        <f t="shared" si="2"/>
        <v>117.05136449029537</v>
      </c>
    </row>
    <row r="53" spans="1:8" ht="88.5" customHeight="1">
      <c r="A53" s="208"/>
      <c r="B53" s="209" t="s">
        <v>85</v>
      </c>
      <c r="C53" s="15" t="s">
        <v>93</v>
      </c>
      <c r="D53" s="210" t="s">
        <v>104</v>
      </c>
      <c r="E53" s="210" t="s">
        <v>99</v>
      </c>
      <c r="F53" s="234" t="s">
        <v>111</v>
      </c>
      <c r="G53" s="235"/>
      <c r="H53" s="211"/>
    </row>
    <row r="54" spans="1:8" ht="85.5" customHeight="1">
      <c r="A54" s="212"/>
      <c r="B54" s="213" t="s">
        <v>94</v>
      </c>
      <c r="C54" s="214" t="s">
        <v>93</v>
      </c>
      <c r="D54" s="210" t="s">
        <v>105</v>
      </c>
      <c r="E54" s="210" t="s">
        <v>100</v>
      </c>
      <c r="F54" s="234" t="s">
        <v>113</v>
      </c>
      <c r="G54" s="235"/>
      <c r="H54" s="211"/>
    </row>
    <row r="55" spans="1:8" ht="89.25" customHeight="1" thickBot="1">
      <c r="A55" s="215"/>
      <c r="B55" s="216" t="s">
        <v>87</v>
      </c>
      <c r="C55" s="217" t="s">
        <v>93</v>
      </c>
      <c r="D55" s="218" t="s">
        <v>106</v>
      </c>
      <c r="E55" s="218" t="s">
        <v>101</v>
      </c>
      <c r="F55" s="234" t="s">
        <v>114</v>
      </c>
      <c r="G55" s="235"/>
      <c r="H55" s="219"/>
    </row>
    <row r="56" spans="1:8" ht="21" customHeight="1">
      <c r="A56" s="56"/>
      <c r="B56" s="57"/>
      <c r="C56" s="58"/>
      <c r="D56" s="59"/>
      <c r="E56" s="59"/>
      <c r="F56" s="59"/>
      <c r="G56" s="59"/>
      <c r="H56" s="59"/>
    </row>
    <row r="57" spans="4:7" ht="21" customHeight="1">
      <c r="D57" s="62"/>
      <c r="E57" s="62"/>
      <c r="F57" s="62"/>
      <c r="G57" s="62"/>
    </row>
    <row r="58" spans="1:7" s="67" customFormat="1" ht="21" customHeight="1">
      <c r="A58" s="63"/>
      <c r="B58" s="64"/>
      <c r="C58" s="65"/>
      <c r="D58" s="65"/>
      <c r="E58" s="65"/>
      <c r="F58" s="69"/>
      <c r="G58" s="66"/>
    </row>
  </sheetData>
  <sheetProtection/>
  <mergeCells count="12">
    <mergeCell ref="F53:G53"/>
    <mergeCell ref="F54:G54"/>
    <mergeCell ref="F55:G55"/>
    <mergeCell ref="J3:J4"/>
    <mergeCell ref="F3:F4"/>
    <mergeCell ref="H3:H4"/>
    <mergeCell ref="A1:H1"/>
    <mergeCell ref="A3:A4"/>
    <mergeCell ref="B3:B4"/>
    <mergeCell ref="C3:C4"/>
    <mergeCell ref="G3:G4"/>
    <mergeCell ref="D3:E3"/>
  </mergeCells>
  <printOptions/>
  <pageMargins left="0.8267716535433072" right="0.4330708661417323" top="0.35433070866141736" bottom="0.35433070866141736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PEO2</cp:lastModifiedBy>
  <cp:lastPrinted>2020-12-15T03:35:13Z</cp:lastPrinted>
  <dcterms:created xsi:type="dcterms:W3CDTF">2016-06-16T06:30:56Z</dcterms:created>
  <dcterms:modified xsi:type="dcterms:W3CDTF">2021-12-31T06:11:09Z</dcterms:modified>
  <cp:category/>
  <cp:version/>
  <cp:contentType/>
  <cp:contentStatus/>
</cp:coreProperties>
</file>