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5" windowWidth="18195" windowHeight="11310"/>
  </bookViews>
  <sheets>
    <sheet name="В_снаб" sheetId="1" r:id="rId1"/>
  </sheets>
  <externalReferences>
    <externalReference r:id="rId2"/>
  </externalReferences>
  <calcPr calcId="144525"/>
</workbook>
</file>

<file path=xl/calcChain.xml><?xml version="1.0" encoding="utf-8"?>
<calcChain xmlns="http://schemas.openxmlformats.org/spreadsheetml/2006/main">
  <c r="E84" i="1" l="1"/>
  <c r="D84" i="1"/>
  <c r="E82" i="1"/>
  <c r="E81" i="1"/>
  <c r="D81" i="1"/>
  <c r="E71" i="1"/>
  <c r="E79" i="1" s="1"/>
  <c r="D71" i="1"/>
  <c r="D79" i="1" s="1"/>
  <c r="D64" i="1"/>
  <c r="F61" i="1"/>
  <c r="E60" i="1"/>
  <c r="D60" i="1"/>
  <c r="F60" i="1" s="1"/>
  <c r="F59" i="1"/>
  <c r="F58" i="1"/>
  <c r="F57" i="1"/>
  <c r="E56" i="1"/>
  <c r="E62" i="1" s="1"/>
  <c r="D56" i="1"/>
  <c r="D63" i="1" s="1"/>
  <c r="F55" i="1"/>
  <c r="F54" i="1"/>
  <c r="F53" i="1"/>
  <c r="F52" i="1"/>
  <c r="F51" i="1"/>
  <c r="F48" i="1"/>
  <c r="D46" i="1"/>
  <c r="F46" i="1" s="1"/>
  <c r="F45" i="1"/>
  <c r="F44" i="1"/>
  <c r="F43" i="1"/>
  <c r="F42" i="1"/>
  <c r="F41" i="1"/>
  <c r="F40" i="1"/>
  <c r="F39" i="1"/>
  <c r="E38" i="1"/>
  <c r="D38" i="1"/>
  <c r="F38" i="1" s="1"/>
  <c r="E37" i="1"/>
  <c r="F37" i="1" s="1"/>
  <c r="D37" i="1"/>
  <c r="F36" i="1"/>
  <c r="F35" i="1"/>
  <c r="F34" i="1"/>
  <c r="F33" i="1"/>
  <c r="F32" i="1"/>
  <c r="E31" i="1"/>
  <c r="F31" i="1" s="1"/>
  <c r="D31" i="1"/>
  <c r="E30" i="1"/>
  <c r="D30" i="1"/>
  <c r="F30" i="1" s="1"/>
  <c r="E29" i="1"/>
  <c r="F29" i="1" s="1"/>
  <c r="D29" i="1"/>
  <c r="F28" i="1"/>
  <c r="F27" i="1"/>
  <c r="E26" i="1"/>
  <c r="D26" i="1"/>
  <c r="F26" i="1" s="1"/>
  <c r="E25" i="1"/>
  <c r="F25" i="1" s="1"/>
  <c r="D25" i="1"/>
  <c r="D24" i="1" s="1"/>
  <c r="D47" i="1" s="1"/>
  <c r="D49" i="1" s="1"/>
  <c r="F49" i="1" s="1"/>
  <c r="E24" i="1"/>
  <c r="E23" i="1"/>
  <c r="D23" i="1"/>
  <c r="F23" i="1" s="1"/>
  <c r="E22" i="1"/>
  <c r="F22" i="1" s="1"/>
  <c r="D22" i="1"/>
  <c r="F21" i="1"/>
  <c r="F20" i="1"/>
  <c r="E19" i="1"/>
  <c r="D19" i="1"/>
  <c r="F19" i="1" s="1"/>
  <c r="F18" i="1"/>
  <c r="F17" i="1"/>
  <c r="E16" i="1"/>
  <c r="F16" i="1" s="1"/>
  <c r="D16" i="1"/>
  <c r="F15" i="1"/>
  <c r="F14" i="1"/>
  <c r="E13" i="1"/>
  <c r="D13" i="1"/>
  <c r="F13" i="1" s="1"/>
  <c r="F12" i="1"/>
  <c r="E11" i="1"/>
  <c r="D11" i="1"/>
  <c r="F11" i="1" s="1"/>
  <c r="F10" i="1"/>
  <c r="F9" i="1"/>
  <c r="F8" i="1"/>
  <c r="F7" i="1"/>
  <c r="E6" i="1"/>
  <c r="F6" i="1" s="1"/>
  <c r="D6" i="1"/>
  <c r="D5" i="1"/>
  <c r="E5" i="1" l="1"/>
  <c r="F5" i="1" s="1"/>
  <c r="F24" i="1"/>
  <c r="F56" i="1"/>
  <c r="D62" i="1"/>
  <c r="F62" i="1" s="1"/>
  <c r="E47" i="1" l="1"/>
  <c r="E49" i="1" l="1"/>
  <c r="F47" i="1"/>
</calcChain>
</file>

<file path=xl/comments1.xml><?xml version="1.0" encoding="utf-8"?>
<comments xmlns="http://schemas.openxmlformats.org/spreadsheetml/2006/main">
  <authors>
    <author>Peo3</author>
  </authors>
  <commentList>
    <comment ref="B233" authorId="0">
      <text>
        <r>
          <rPr>
            <b/>
            <sz val="8"/>
            <color indexed="81"/>
            <rFont val="Tahoma"/>
            <family val="2"/>
            <charset val="204"/>
          </rPr>
          <t>Peo3:</t>
        </r>
        <r>
          <rPr>
            <sz val="8"/>
            <color indexed="81"/>
            <rFont val="Tahoma"/>
            <family val="2"/>
            <charset val="204"/>
          </rPr>
          <t xml:space="preserve">
канц.товары,бланки</t>
        </r>
      </text>
    </comment>
    <comment ref="B238" authorId="0">
      <text>
        <r>
          <rPr>
            <b/>
            <sz val="8"/>
            <color indexed="81"/>
            <rFont val="Tahoma"/>
            <family val="2"/>
            <charset val="204"/>
          </rPr>
          <t>Peo3:</t>
        </r>
        <r>
          <rPr>
            <sz val="8"/>
            <color indexed="81"/>
            <rFont val="Tahoma"/>
            <family val="2"/>
            <charset val="204"/>
          </rPr>
          <t xml:space="preserve">
из лимитов</t>
        </r>
      </text>
    </comment>
  </commentList>
</comments>
</file>

<file path=xl/sharedStrings.xml><?xml version="1.0" encoding="utf-8"?>
<sst xmlns="http://schemas.openxmlformats.org/spreadsheetml/2006/main" count="244" uniqueCount="156">
  <si>
    <r>
      <t xml:space="preserve">Наименование субъекта: </t>
    </r>
    <r>
      <rPr>
        <b/>
        <sz val="14"/>
        <rFont val="Times New Roman"/>
        <family val="1"/>
        <charset val="204"/>
      </rPr>
      <t xml:space="preserve"> ГКП "Өскемен Водоканал" акимата города Усть-Каменогорска</t>
    </r>
  </si>
  <si>
    <t>Отчет об исполнении тарифной сметы на услуги водоснабжения за 2020 год</t>
  </si>
  <si>
    <t>№ п/п</t>
  </si>
  <si>
    <t xml:space="preserve"> Наименование показателей  тарифной  сметы</t>
  </si>
  <si>
    <t>Единицы измерения</t>
  </si>
  <si>
    <t>Предусмотрено в тарифной смете за 2020 год</t>
  </si>
  <si>
    <t>Факт за 2020 год</t>
  </si>
  <si>
    <t>Отклонение, %</t>
  </si>
  <si>
    <t>Причиниы отклонения</t>
  </si>
  <si>
    <t>I.</t>
  </si>
  <si>
    <t xml:space="preserve"> Затраты на производство и предоставление услуг, всего </t>
  </si>
  <si>
    <t>тыс. тенге</t>
  </si>
  <si>
    <t>1.</t>
  </si>
  <si>
    <t xml:space="preserve"> Материальные затраты</t>
  </si>
  <si>
    <t>1.1.</t>
  </si>
  <si>
    <t>материалы на содержание и текущий  ремонт</t>
  </si>
  <si>
    <t>увеличение стоимости сырья и материалов</t>
  </si>
  <si>
    <t>1.2.</t>
  </si>
  <si>
    <t xml:space="preserve">ГСМ        </t>
  </si>
  <si>
    <t xml:space="preserve">с начала периода (2015г.) стоимость бензина выросла на 49,3%, дизтоплива 39,5% </t>
  </si>
  <si>
    <t>1.3.</t>
  </si>
  <si>
    <t>электроэнергия</t>
  </si>
  <si>
    <t xml:space="preserve">                                                  в натуральных показателях</t>
  </si>
  <si>
    <t>тыс.кВт</t>
  </si>
  <si>
    <t xml:space="preserve">  цена электроэнергии</t>
  </si>
  <si>
    <t>тенге/кВт</t>
  </si>
  <si>
    <t>1.4.</t>
  </si>
  <si>
    <t>теплоэнергия</t>
  </si>
  <si>
    <t>увеличение стоимости услуг теплоснабжения с начала периода (2015г.) на 68%</t>
  </si>
  <si>
    <t>2.</t>
  </si>
  <si>
    <t>Затраты на оплату труда</t>
  </si>
  <si>
    <t>2.1.</t>
  </si>
  <si>
    <t xml:space="preserve">заработная плата </t>
  </si>
  <si>
    <t>2.2.</t>
  </si>
  <si>
    <t xml:space="preserve">социальный налог   </t>
  </si>
  <si>
    <t>3.</t>
  </si>
  <si>
    <t xml:space="preserve">Амортизация  </t>
  </si>
  <si>
    <t>3.1.</t>
  </si>
  <si>
    <t>износ  основных средств</t>
  </si>
  <si>
    <t>незавершено строительство Октябрьского ВЗ</t>
  </si>
  <si>
    <t>3.2.</t>
  </si>
  <si>
    <t>амортизация  нематериальных  активов</t>
  </si>
  <si>
    <t>4.</t>
  </si>
  <si>
    <t>Текущий и капитальный ремонт, не приводящий к увеличению стоимости основных средств</t>
  </si>
  <si>
    <t>незапланированные затраты, повышение стоимости услуг</t>
  </si>
  <si>
    <t>4.1.</t>
  </si>
  <si>
    <t>выполненный хоз.способом</t>
  </si>
  <si>
    <t>4.2.</t>
  </si>
  <si>
    <t>выполненный  сторонними организациями</t>
  </si>
  <si>
    <t>5.</t>
  </si>
  <si>
    <t xml:space="preserve">Оплата работ и услуг производственного  характера, выполняемых  сторонними организациями </t>
  </si>
  <si>
    <t>6.</t>
  </si>
  <si>
    <t>Прочие  затраты</t>
  </si>
  <si>
    <t>II.</t>
  </si>
  <si>
    <t xml:space="preserve">  Расходы периода,    всего     </t>
  </si>
  <si>
    <t>7.</t>
  </si>
  <si>
    <t>Общие и административные расходы,  всего</t>
  </si>
  <si>
    <t>7.1.</t>
  </si>
  <si>
    <t>оплата  труда ,всего, в т.ч.</t>
  </si>
  <si>
    <t>7.1.1.</t>
  </si>
  <si>
    <t xml:space="preserve">заработная плата административного персонала    </t>
  </si>
  <si>
    <t>увеличение затрат произошло из-за наибольшего количества отпусков</t>
  </si>
  <si>
    <t>7.1.2.</t>
  </si>
  <si>
    <t xml:space="preserve">социальный налог </t>
  </si>
  <si>
    <t>7.2.</t>
  </si>
  <si>
    <t xml:space="preserve">оплата работ и услуг, выполненных сторонними  организациями </t>
  </si>
  <si>
    <t>7.3.</t>
  </si>
  <si>
    <t>налоги, всего:</t>
  </si>
  <si>
    <t>см расшифровку</t>
  </si>
  <si>
    <t>7.4.</t>
  </si>
  <si>
    <t>расходы  подлежащие  лимитированию</t>
  </si>
  <si>
    <t>7.5.</t>
  </si>
  <si>
    <t>износ основных средств</t>
  </si>
  <si>
    <t>результат переоценки основных средствв 2017 году</t>
  </si>
  <si>
    <t>7.6.</t>
  </si>
  <si>
    <t>амортизация нематериальных активов</t>
  </si>
  <si>
    <t>7.7.</t>
  </si>
  <si>
    <t>экономия связана с объявлением чрезвычайного положения  из-за распространения коронавирусной инфекцией и дистанционной работой сотрудников</t>
  </si>
  <si>
    <t>7.8.</t>
  </si>
  <si>
    <t>7.9.</t>
  </si>
  <si>
    <t>7.10.</t>
  </si>
  <si>
    <t>прочие  затраты</t>
  </si>
  <si>
    <t>8.</t>
  </si>
  <si>
    <t>Расходы на содержание службы сбыта,  всего</t>
  </si>
  <si>
    <t>8.1.</t>
  </si>
  <si>
    <t xml:space="preserve">заработная плата     </t>
  </si>
  <si>
    <t>8.2.</t>
  </si>
  <si>
    <t xml:space="preserve">социальный налог                </t>
  </si>
  <si>
    <t>8.3.</t>
  </si>
  <si>
    <t>выбытие активов</t>
  </si>
  <si>
    <t>8.4.</t>
  </si>
  <si>
    <t>8.5.</t>
  </si>
  <si>
    <t>8.6.</t>
  </si>
  <si>
    <t>экономия затрат в связи перекрытием теплоснабжения ранее установлено срока в весенний период</t>
  </si>
  <si>
    <t>8.7.</t>
  </si>
  <si>
    <t xml:space="preserve">материалы  на содержание </t>
  </si>
  <si>
    <t>политика предприятия по сокращению затрат</t>
  </si>
  <si>
    <t>8.8.</t>
  </si>
  <si>
    <t>III.</t>
  </si>
  <si>
    <t xml:space="preserve">Всего затрат  на предоставление услуг   </t>
  </si>
  <si>
    <t xml:space="preserve">Прибыль по предельному тарифу </t>
  </si>
  <si>
    <t>IV.</t>
  </si>
  <si>
    <t>Прибыль</t>
  </si>
  <si>
    <t>V.</t>
  </si>
  <si>
    <t xml:space="preserve"> корпоративный подоходный налог (20%)</t>
  </si>
  <si>
    <t>VI.</t>
  </si>
  <si>
    <t>Регулируемая база задействованных активов (РБА)</t>
  </si>
  <si>
    <t>VII.</t>
  </si>
  <si>
    <t xml:space="preserve">Всего доходов </t>
  </si>
  <si>
    <t>недополучен доходв связи со снижением объемов реализации</t>
  </si>
  <si>
    <r>
      <rPr>
        <sz val="14"/>
        <rFont val="Times New Roman"/>
        <family val="1"/>
        <charset val="204"/>
      </rPr>
      <t xml:space="preserve">в том числе :     </t>
    </r>
    <r>
      <rPr>
        <b/>
        <sz val="14"/>
        <rFont val="Times New Roman"/>
        <family val="1"/>
        <charset val="204"/>
      </rPr>
      <t>доходы по предельному тарифу,</t>
    </r>
  </si>
  <si>
    <t xml:space="preserve">                    доходы с учетом снижения тарифов с 1.06.16г.  </t>
  </si>
  <si>
    <t>Объём   поднятой   воды</t>
  </si>
  <si>
    <t>тыс.м3</t>
  </si>
  <si>
    <t>VIII.</t>
  </si>
  <si>
    <t xml:space="preserve">Объемы оказываемых услуг </t>
  </si>
  <si>
    <t xml:space="preserve">снижение объемов реализации в результате установки ИПУ </t>
  </si>
  <si>
    <r>
      <t xml:space="preserve"> - население </t>
    </r>
    <r>
      <rPr>
        <sz val="14"/>
        <color indexed="9"/>
        <rFont val="Times New Roman"/>
        <family val="1"/>
        <charset val="204"/>
      </rPr>
      <t>в пределах  установленных норм потребления</t>
    </r>
  </si>
  <si>
    <t xml:space="preserve"> - предприятия, занимающиеся производством тепловой энергии и оказанием услуг горячего водоснабжения</t>
  </si>
  <si>
    <t xml:space="preserve"> - прочие потребители </t>
  </si>
  <si>
    <t>Нормативно-технические потери</t>
  </si>
  <si>
    <t>%</t>
  </si>
  <si>
    <t xml:space="preserve">  -"-  в натуральных показателях</t>
  </si>
  <si>
    <t>IX.</t>
  </si>
  <si>
    <t>Тариф   по предельному    уровню    за   м3, без НДС</t>
  </si>
  <si>
    <t xml:space="preserve"> тенге/м3</t>
  </si>
  <si>
    <t>Тариф с учетом снижения доходов с 1.06.16 за м3, без НДС</t>
  </si>
  <si>
    <t>Плата с 1 чел. в месяц, тенге</t>
  </si>
  <si>
    <t xml:space="preserve"> тенге</t>
  </si>
  <si>
    <t>население</t>
  </si>
  <si>
    <t>предприятия,занимающиеся производством тепловой энергии и оказанием услуг горячего водоснабжения</t>
  </si>
  <si>
    <t>с 01.01.2020 по 31.05.2020 - 100,59               с 01.06.2020 по 31.12.2020 - 116,07</t>
  </si>
  <si>
    <t>прочие потребители</t>
  </si>
  <si>
    <t>Справочно:</t>
  </si>
  <si>
    <t>9.</t>
  </si>
  <si>
    <t>Среднесписочная численность персонала</t>
  </si>
  <si>
    <t>человек</t>
  </si>
  <si>
    <t>в том числе :</t>
  </si>
  <si>
    <t>9.1.</t>
  </si>
  <si>
    <t>производственного  персонала</t>
  </si>
  <si>
    <t>9.3.</t>
  </si>
  <si>
    <t>14ч. в производст. персонале</t>
  </si>
  <si>
    <t>9.2.</t>
  </si>
  <si>
    <t>персонала ,занятого на кап. ремонте с удорожанием стоимости ОС</t>
  </si>
  <si>
    <t>административного  персонала</t>
  </si>
  <si>
    <t>9.4.</t>
  </si>
  <si>
    <t>водители служебных автомобилей</t>
  </si>
  <si>
    <t>9.5.</t>
  </si>
  <si>
    <t>персонала службы реализации услуг</t>
  </si>
  <si>
    <t>10.</t>
  </si>
  <si>
    <t>Среднемесячная заработная плата, всего,</t>
  </si>
  <si>
    <t>тенге\м-ц</t>
  </si>
  <si>
    <t>10.1.</t>
  </si>
  <si>
    <t>10.2.</t>
  </si>
  <si>
    <t>10.3.</t>
  </si>
  <si>
    <t>10.4.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</si>
</sst>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0.0"/>
    <numFmt numFmtId="166" formatCode="#,##0.0"/>
    <numFmt numFmtId="167" formatCode="0.0%"/>
  </numFmts>
  <fonts count="3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u/>
      <sz val="14"/>
      <name val="Times New Roman"/>
      <family val="1"/>
      <charset val="204"/>
    </font>
    <font>
      <u/>
      <sz val="12"/>
      <name val="Times New Roman"/>
      <family val="1"/>
      <charset val="204"/>
    </font>
    <font>
      <sz val="10"/>
      <name val="Arial Cyr"/>
      <family val="2"/>
      <charset val="204"/>
    </font>
    <font>
      <b/>
      <sz val="1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Arial Cyr"/>
      <charset val="204"/>
    </font>
    <font>
      <b/>
      <sz val="12"/>
      <color indexed="8"/>
      <name val="Times New Roman"/>
      <family val="1"/>
      <charset val="204"/>
    </font>
    <font>
      <b/>
      <sz val="12"/>
      <name val="Arial Cyr"/>
      <charset val="204"/>
    </font>
    <font>
      <sz val="12"/>
      <name val="Arial Cyr"/>
      <family val="2"/>
      <charset val="204"/>
    </font>
    <font>
      <b/>
      <sz val="15"/>
      <name val="Times New Roman"/>
      <family val="1"/>
      <charset val="204"/>
    </font>
    <font>
      <b/>
      <sz val="14"/>
      <color indexed="56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0"/>
      <name val="Arial Cyr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sz val="11"/>
      <name val="Arial Cyr"/>
      <family val="2"/>
      <charset val="204"/>
    </font>
    <font>
      <i/>
      <sz val="14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name val="Arial Cyr"/>
      <charset val="204"/>
    </font>
    <font>
      <sz val="14"/>
      <color indexed="9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name val="Arial Cyr"/>
      <charset val="204"/>
    </font>
    <font>
      <sz val="14"/>
      <color indexed="8"/>
      <name val="Times New Roman"/>
      <family val="1"/>
      <charset val="204"/>
    </font>
    <font>
      <sz val="14"/>
      <color indexed="10"/>
      <name val="Times New Roman"/>
      <family val="1"/>
      <charset val="204"/>
    </font>
    <font>
      <i/>
      <sz val="12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sz val="16"/>
      <name val="Arial Cyr"/>
      <family val="2"/>
      <charset val="204"/>
    </font>
    <font>
      <b/>
      <sz val="10"/>
      <name val="Arial Cyr"/>
      <family val="2"/>
      <charset val="204"/>
    </font>
    <font>
      <sz val="12"/>
      <color indexed="8"/>
      <name val="Times New Roman"/>
      <family val="1"/>
      <charset val="204"/>
    </font>
    <font>
      <b/>
      <sz val="8"/>
      <color indexed="81"/>
      <name val="Tahoma"/>
      <family val="2"/>
      <charset val="204"/>
    </font>
    <font>
      <sz val="8"/>
      <color indexed="81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91">
    <xf numFmtId="0" fontId="0" fillId="0" borderId="0" xfId="0"/>
    <xf numFmtId="0" fontId="2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6" fillId="0" borderId="0" xfId="0" applyFont="1" applyFill="1" applyBorder="1"/>
    <xf numFmtId="0" fontId="7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vertical="center"/>
    </xf>
    <xf numFmtId="0" fontId="9" fillId="0" borderId="0" xfId="0" applyFont="1" applyFill="1" applyBorder="1"/>
    <xf numFmtId="0" fontId="8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/>
    </xf>
    <xf numFmtId="0" fontId="12" fillId="0" borderId="0" xfId="0" applyFont="1" applyFill="1" applyBorder="1"/>
    <xf numFmtId="0" fontId="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left" vertical="center" wrapText="1"/>
    </xf>
    <xf numFmtId="0" fontId="8" fillId="0" borderId="9" xfId="0" applyFont="1" applyFill="1" applyBorder="1" applyAlignment="1">
      <alignment horizontal="center" vertical="center"/>
    </xf>
    <xf numFmtId="4" fontId="14" fillId="0" borderId="8" xfId="0" applyNumberFormat="1" applyFont="1" applyFill="1" applyBorder="1" applyAlignment="1">
      <alignment horizontal="center" vertical="center"/>
    </xf>
    <xf numFmtId="4" fontId="3" fillId="0" borderId="9" xfId="0" applyNumberFormat="1" applyFont="1" applyFill="1" applyBorder="1" applyAlignment="1">
      <alignment horizontal="center" vertical="center"/>
    </xf>
    <xf numFmtId="4" fontId="2" fillId="0" borderId="8" xfId="0" applyNumberFormat="1" applyFont="1" applyFill="1" applyBorder="1" applyAlignment="1">
      <alignment horizontal="center" vertical="center"/>
    </xf>
    <xf numFmtId="0" fontId="6" fillId="0" borderId="8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15" fillId="0" borderId="10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left" vertical="center"/>
    </xf>
    <xf numFmtId="0" fontId="16" fillId="0" borderId="12" xfId="0" applyFont="1" applyFill="1" applyBorder="1" applyAlignment="1">
      <alignment horizontal="center" vertical="center"/>
    </xf>
    <xf numFmtId="4" fontId="15" fillId="0" borderId="11" xfId="0" applyNumberFormat="1" applyFont="1" applyFill="1" applyBorder="1" applyAlignment="1">
      <alignment horizontal="center" vertical="center"/>
    </xf>
    <xf numFmtId="4" fontId="15" fillId="0" borderId="12" xfId="0" applyNumberFormat="1" applyFont="1" applyFill="1" applyBorder="1" applyAlignment="1">
      <alignment horizontal="center" vertical="center"/>
    </xf>
    <xf numFmtId="4" fontId="2" fillId="0" borderId="11" xfId="0" applyNumberFormat="1" applyFont="1" applyFill="1" applyBorder="1" applyAlignment="1">
      <alignment horizontal="center" vertical="center"/>
    </xf>
    <xf numFmtId="0" fontId="17" fillId="0" borderId="11" xfId="0" applyFont="1" applyFill="1" applyBorder="1"/>
    <xf numFmtId="0" fontId="17" fillId="0" borderId="0" xfId="0" applyFont="1" applyFill="1" applyBorder="1"/>
    <xf numFmtId="164" fontId="2" fillId="0" borderId="10" xfId="0" applyNumberFormat="1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left" vertical="center" indent="2"/>
    </xf>
    <xf numFmtId="0" fontId="18" fillId="0" borderId="12" xfId="0" applyFont="1" applyFill="1" applyBorder="1" applyAlignment="1">
      <alignment horizontal="center" vertical="center"/>
    </xf>
    <xf numFmtId="4" fontId="2" fillId="0" borderId="13" xfId="1" applyNumberFormat="1" applyFont="1" applyFill="1" applyBorder="1" applyAlignment="1">
      <alignment horizontal="center" vertical="center" wrapText="1"/>
    </xf>
    <xf numFmtId="4" fontId="2" fillId="0" borderId="12" xfId="0" applyNumberFormat="1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vertical="center"/>
    </xf>
    <xf numFmtId="0" fontId="6" fillId="0" borderId="11" xfId="0" applyFont="1" applyFill="1" applyBorder="1" applyAlignment="1">
      <alignment wrapText="1"/>
    </xf>
    <xf numFmtId="164" fontId="19" fillId="0" borderId="10" xfId="0" applyNumberFormat="1" applyFont="1" applyFill="1" applyBorder="1" applyAlignment="1">
      <alignment horizontal="center" vertical="center"/>
    </xf>
    <xf numFmtId="0" fontId="20" fillId="0" borderId="11" xfId="0" applyFont="1" applyFill="1" applyBorder="1" applyAlignment="1">
      <alignment horizontal="right" vertical="center"/>
    </xf>
    <xf numFmtId="0" fontId="20" fillId="0" borderId="12" xfId="0" applyFont="1" applyFill="1" applyBorder="1" applyAlignment="1">
      <alignment horizontal="center" vertical="center"/>
    </xf>
    <xf numFmtId="4" fontId="20" fillId="0" borderId="11" xfId="0" applyNumberFormat="1" applyFont="1" applyFill="1" applyBorder="1" applyAlignment="1">
      <alignment horizontal="center" vertical="center"/>
    </xf>
    <xf numFmtId="4" fontId="20" fillId="0" borderId="12" xfId="0" applyNumberFormat="1" applyFont="1" applyFill="1" applyBorder="1" applyAlignment="1">
      <alignment horizontal="center" vertical="center"/>
    </xf>
    <xf numFmtId="0" fontId="21" fillId="0" borderId="11" xfId="0" applyFont="1" applyFill="1" applyBorder="1" applyAlignment="1">
      <alignment vertical="center"/>
    </xf>
    <xf numFmtId="0" fontId="21" fillId="0" borderId="0" xfId="0" applyFont="1" applyFill="1" applyBorder="1" applyAlignment="1">
      <alignment vertical="center"/>
    </xf>
    <xf numFmtId="4" fontId="20" fillId="0" borderId="14" xfId="0" applyNumberFormat="1" applyFont="1" applyFill="1" applyBorder="1" applyAlignment="1">
      <alignment horizontal="center" vertical="center"/>
    </xf>
    <xf numFmtId="164" fontId="15" fillId="0" borderId="10" xfId="0" applyNumberFormat="1" applyFont="1" applyFill="1" applyBorder="1" applyAlignment="1">
      <alignment horizontal="center" vertical="center"/>
    </xf>
    <xf numFmtId="16" fontId="2" fillId="0" borderId="10" xfId="0" applyNumberFormat="1" applyFont="1" applyFill="1" applyBorder="1" applyAlignment="1">
      <alignment horizontal="center" vertical="center"/>
    </xf>
    <xf numFmtId="2" fontId="2" fillId="0" borderId="11" xfId="0" applyNumberFormat="1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6" fillId="0" borderId="11" xfId="0" applyFont="1" applyFill="1" applyBorder="1"/>
    <xf numFmtId="0" fontId="15" fillId="0" borderId="11" xfId="0" applyFont="1" applyFill="1" applyBorder="1" applyAlignment="1">
      <alignment horizontal="left" vertical="center" wrapText="1"/>
    </xf>
    <xf numFmtId="0" fontId="9" fillId="0" borderId="11" xfId="0" applyFont="1" applyFill="1" applyBorder="1" applyAlignment="1">
      <alignment vertical="center" wrapText="1"/>
    </xf>
    <xf numFmtId="0" fontId="17" fillId="0" borderId="0" xfId="0" applyFont="1" applyFill="1" applyBorder="1" applyAlignment="1">
      <alignment vertical="center"/>
    </xf>
    <xf numFmtId="0" fontId="2" fillId="0" borderId="11" xfId="0" applyFont="1" applyFill="1" applyBorder="1" applyAlignment="1">
      <alignment horizontal="left" vertical="center" wrapText="1" indent="2"/>
    </xf>
    <xf numFmtId="4" fontId="3" fillId="0" borderId="11" xfId="0" applyNumberFormat="1" applyFont="1" applyFill="1" applyBorder="1" applyAlignment="1">
      <alignment horizontal="center" vertical="center"/>
    </xf>
    <xf numFmtId="4" fontId="3" fillId="0" borderId="12" xfId="0" applyNumberFormat="1" applyFont="1" applyFill="1" applyBorder="1" applyAlignment="1">
      <alignment horizontal="center" vertical="center"/>
    </xf>
    <xf numFmtId="0" fontId="17" fillId="0" borderId="11" xfId="0" applyFont="1" applyFill="1" applyBorder="1" applyAlignment="1">
      <alignment vertical="center"/>
    </xf>
    <xf numFmtId="164" fontId="3" fillId="0" borderId="10" xfId="0" applyNumberFormat="1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left" vertical="center"/>
    </xf>
    <xf numFmtId="0" fontId="8" fillId="0" borderId="12" xfId="0" applyFont="1" applyFill="1" applyBorder="1" applyAlignment="1">
      <alignment horizontal="center" vertical="center"/>
    </xf>
    <xf numFmtId="4" fontId="17" fillId="0" borderId="11" xfId="0" applyNumberFormat="1" applyFont="1" applyFill="1" applyBorder="1"/>
    <xf numFmtId="0" fontId="2" fillId="0" borderId="11" xfId="0" applyFont="1" applyFill="1" applyBorder="1" applyAlignment="1">
      <alignment horizontal="left" vertical="center" indent="4"/>
    </xf>
    <xf numFmtId="0" fontId="6" fillId="0" borderId="11" xfId="0" applyFont="1" applyFill="1" applyBorder="1" applyAlignment="1">
      <alignment vertical="center" wrapText="1"/>
    </xf>
    <xf numFmtId="0" fontId="0" fillId="0" borderId="11" xfId="0" applyBorder="1" applyAlignment="1">
      <alignment vertical="center"/>
    </xf>
    <xf numFmtId="4" fontId="22" fillId="0" borderId="11" xfId="0" applyNumberFormat="1" applyFont="1" applyFill="1" applyBorder="1" applyAlignment="1">
      <alignment horizontal="center" vertical="center"/>
    </xf>
    <xf numFmtId="4" fontId="22" fillId="0" borderId="12" xfId="0" applyNumberFormat="1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vertical="center"/>
    </xf>
    <xf numFmtId="0" fontId="23" fillId="0" borderId="11" xfId="0" applyFont="1" applyFill="1" applyBorder="1" applyAlignment="1">
      <alignment vertical="center" wrapText="1"/>
    </xf>
    <xf numFmtId="0" fontId="24" fillId="0" borderId="11" xfId="0" applyFont="1" applyFill="1" applyBorder="1"/>
    <xf numFmtId="0" fontId="24" fillId="0" borderId="0" xfId="0" applyFont="1" applyFill="1" applyBorder="1"/>
    <xf numFmtId="0" fontId="6" fillId="0" borderId="11" xfId="0" applyFont="1" applyFill="1" applyBorder="1" applyAlignment="1">
      <alignment vertical="center" wrapText="1"/>
    </xf>
    <xf numFmtId="164" fontId="2" fillId="0" borderId="15" xfId="0" applyNumberFormat="1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left" vertical="center" indent="2"/>
    </xf>
    <xf numFmtId="0" fontId="18" fillId="0" borderId="17" xfId="0" applyFont="1" applyFill="1" applyBorder="1" applyAlignment="1">
      <alignment horizontal="center" vertical="center"/>
    </xf>
    <xf numFmtId="4" fontId="2" fillId="0" borderId="18" xfId="0" applyNumberFormat="1" applyFont="1" applyFill="1" applyBorder="1" applyAlignment="1">
      <alignment horizontal="center" vertical="center"/>
    </xf>
    <xf numFmtId="4" fontId="2" fillId="0" borderId="17" xfId="0" applyNumberFormat="1" applyFont="1" applyFill="1" applyBorder="1" applyAlignment="1">
      <alignment horizontal="center" vertical="center"/>
    </xf>
    <xf numFmtId="4" fontId="2" fillId="0" borderId="16" xfId="0" applyNumberFormat="1" applyFont="1" applyFill="1" applyBorder="1" applyAlignment="1">
      <alignment horizontal="center" vertical="center"/>
    </xf>
    <xf numFmtId="164" fontId="3" fillId="0" borderId="7" xfId="0" applyNumberFormat="1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left" vertical="center"/>
    </xf>
    <xf numFmtId="4" fontId="3" fillId="0" borderId="8" xfId="0" applyNumberFormat="1" applyFont="1" applyFill="1" applyBorder="1" applyAlignment="1">
      <alignment horizontal="center" vertical="center"/>
    </xf>
    <xf numFmtId="164" fontId="3" fillId="0" borderId="16" xfId="0" applyNumberFormat="1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left" vertical="center"/>
    </xf>
    <xf numFmtId="4" fontId="2" fillId="0" borderId="4" xfId="0" applyNumberFormat="1" applyFont="1" applyFill="1" applyBorder="1" applyAlignment="1">
      <alignment horizontal="center" vertical="center"/>
    </xf>
    <xf numFmtId="4" fontId="6" fillId="0" borderId="11" xfId="0" applyNumberFormat="1" applyFont="1" applyFill="1" applyBorder="1"/>
    <xf numFmtId="4" fontId="2" fillId="0" borderId="19" xfId="0" applyNumberFormat="1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 wrapText="1"/>
    </xf>
    <xf numFmtId="4" fontId="6" fillId="0" borderId="11" xfId="0" applyNumberFormat="1" applyFont="1" applyFill="1" applyBorder="1" applyAlignment="1">
      <alignment vertical="center"/>
    </xf>
    <xf numFmtId="4" fontId="3" fillId="0" borderId="19" xfId="0" applyNumberFormat="1" applyFont="1" applyFill="1" applyBorder="1" applyAlignment="1">
      <alignment horizontal="center" vertical="center"/>
    </xf>
    <xf numFmtId="4" fontId="9" fillId="0" borderId="11" xfId="0" applyNumberFormat="1" applyFont="1" applyFill="1" applyBorder="1" applyAlignment="1">
      <alignment wrapText="1"/>
    </xf>
    <xf numFmtId="0" fontId="3" fillId="0" borderId="10" xfId="0" applyFont="1" applyFill="1" applyBorder="1" applyAlignment="1">
      <alignment horizontal="center" vertical="center"/>
    </xf>
    <xf numFmtId="0" fontId="9" fillId="0" borderId="11" xfId="0" applyFont="1" applyFill="1" applyBorder="1"/>
    <xf numFmtId="0" fontId="9" fillId="0" borderId="11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4" fontId="9" fillId="0" borderId="11" xfId="0" applyNumberFormat="1" applyFont="1" applyFill="1" applyBorder="1" applyAlignment="1">
      <alignment vertical="center" wrapText="1"/>
    </xf>
    <xf numFmtId="0" fontId="2" fillId="0" borderId="11" xfId="0" applyFont="1" applyFill="1" applyBorder="1" applyAlignment="1">
      <alignment horizontal="left" vertical="center" indent="1"/>
    </xf>
    <xf numFmtId="0" fontId="2" fillId="0" borderId="11" xfId="0" applyFont="1" applyFill="1" applyBorder="1" applyAlignment="1">
      <alignment horizontal="left" vertical="center" wrapText="1" indent="1"/>
    </xf>
    <xf numFmtId="10" fontId="2" fillId="0" borderId="11" xfId="2" applyNumberFormat="1" applyFont="1" applyFill="1" applyBorder="1" applyAlignment="1">
      <alignment horizontal="center" vertical="center"/>
    </xf>
    <xf numFmtId="164" fontId="26" fillId="0" borderId="10" xfId="0" applyNumberFormat="1" applyFont="1" applyFill="1" applyBorder="1" applyAlignment="1">
      <alignment horizontal="center" vertical="center"/>
    </xf>
    <xf numFmtId="0" fontId="20" fillId="0" borderId="11" xfId="0" applyFont="1" applyFill="1" applyBorder="1" applyAlignment="1">
      <alignment horizontal="left" vertical="center"/>
    </xf>
    <xf numFmtId="4" fontId="19" fillId="0" borderId="11" xfId="0" applyNumberFormat="1" applyFont="1" applyFill="1" applyBorder="1" applyAlignment="1">
      <alignment horizontal="center" vertical="center"/>
    </xf>
    <xf numFmtId="4" fontId="19" fillId="0" borderId="12" xfId="0" applyNumberFormat="1" applyFont="1" applyFill="1" applyBorder="1" applyAlignment="1">
      <alignment horizontal="center" vertical="center"/>
    </xf>
    <xf numFmtId="0" fontId="27" fillId="0" borderId="11" xfId="0" applyFont="1" applyFill="1" applyBorder="1"/>
    <xf numFmtId="0" fontId="27" fillId="0" borderId="0" xfId="0" applyFont="1" applyFill="1" applyBorder="1"/>
    <xf numFmtId="4" fontId="28" fillId="0" borderId="11" xfId="0" applyNumberFormat="1" applyFont="1" applyFill="1" applyBorder="1" applyAlignment="1">
      <alignment horizontal="center" vertical="center"/>
    </xf>
    <xf numFmtId="4" fontId="25" fillId="0" borderId="12" xfId="0" applyNumberFormat="1" applyFont="1" applyFill="1" applyBorder="1" applyAlignment="1">
      <alignment vertical="center"/>
    </xf>
    <xf numFmtId="4" fontId="28" fillId="0" borderId="11" xfId="0" applyNumberFormat="1" applyFont="1" applyFill="1" applyBorder="1" applyAlignment="1">
      <alignment horizontal="center" vertical="center" wrapText="1"/>
    </xf>
    <xf numFmtId="164" fontId="3" fillId="0" borderId="10" xfId="0" applyNumberFormat="1" applyFont="1" applyFill="1" applyBorder="1" applyAlignment="1">
      <alignment horizontal="left" vertical="center"/>
    </xf>
    <xf numFmtId="4" fontId="28" fillId="0" borderId="16" xfId="0" applyNumberFormat="1" applyFont="1" applyFill="1" applyBorder="1" applyAlignment="1">
      <alignment horizontal="center" vertical="center" wrapText="1"/>
    </xf>
    <xf numFmtId="164" fontId="3" fillId="0" borderId="20" xfId="0" applyNumberFormat="1" applyFont="1" applyFill="1" applyBorder="1" applyAlignment="1">
      <alignment horizontal="left" vertical="center"/>
    </xf>
    <xf numFmtId="0" fontId="2" fillId="0" borderId="18" xfId="0" applyFont="1" applyFill="1" applyBorder="1" applyAlignment="1">
      <alignment horizontal="left" vertical="center" wrapText="1" indent="1"/>
    </xf>
    <xf numFmtId="0" fontId="8" fillId="0" borderId="21" xfId="0" applyFont="1" applyFill="1" applyBorder="1" applyAlignment="1">
      <alignment horizontal="center" vertical="center"/>
    </xf>
    <xf numFmtId="4" fontId="28" fillId="0" borderId="18" xfId="0" applyNumberFormat="1" applyFont="1" applyFill="1" applyBorder="1" applyAlignment="1">
      <alignment horizontal="center" vertical="center" wrapText="1"/>
    </xf>
    <xf numFmtId="0" fontId="9" fillId="0" borderId="18" xfId="0" applyFont="1" applyFill="1" applyBorder="1"/>
    <xf numFmtId="164" fontId="3" fillId="0" borderId="0" xfId="0" applyNumberFormat="1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 wrapText="1"/>
    </xf>
    <xf numFmtId="1" fontId="2" fillId="0" borderId="22" xfId="0" applyNumberFormat="1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vertical="center"/>
    </xf>
    <xf numFmtId="0" fontId="8" fillId="0" borderId="8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166" fontId="3" fillId="0" borderId="24" xfId="0" applyNumberFormat="1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vertical="center"/>
    </xf>
    <xf numFmtId="0" fontId="22" fillId="0" borderId="25" xfId="0" applyFont="1" applyFill="1" applyBorder="1" applyAlignment="1">
      <alignment horizontal="center" vertical="center"/>
    </xf>
    <xf numFmtId="0" fontId="18" fillId="0" borderId="11" xfId="0" applyFont="1" applyFill="1" applyBorder="1" applyAlignment="1">
      <alignment horizontal="center" vertical="center"/>
    </xf>
    <xf numFmtId="166" fontId="2" fillId="0" borderId="10" xfId="0" applyNumberFormat="1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166" fontId="2" fillId="0" borderId="24" xfId="0" applyNumberFormat="1" applyFont="1" applyFill="1" applyBorder="1" applyAlignment="1">
      <alignment horizontal="center" vertical="center"/>
    </xf>
    <xf numFmtId="1" fontId="2" fillId="0" borderId="26" xfId="0" applyNumberFormat="1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vertical="center"/>
    </xf>
    <xf numFmtId="0" fontId="2" fillId="0" borderId="11" xfId="0" applyFont="1" applyFill="1" applyBorder="1" applyAlignment="1">
      <alignment horizontal="center" vertical="center"/>
    </xf>
    <xf numFmtId="0" fontId="29" fillId="0" borderId="25" xfId="0" applyFont="1" applyFill="1" applyBorder="1" applyAlignment="1">
      <alignment vertical="center" wrapText="1"/>
    </xf>
    <xf numFmtId="166" fontId="29" fillId="0" borderId="27" xfId="0" applyNumberFormat="1" applyFont="1" applyFill="1" applyBorder="1" applyAlignment="1">
      <alignment horizontal="center" vertical="center" wrapText="1"/>
    </xf>
    <xf numFmtId="0" fontId="2" fillId="0" borderId="28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vertical="center" wrapText="1"/>
    </xf>
    <xf numFmtId="0" fontId="2" fillId="0" borderId="16" xfId="0" applyFont="1" applyFill="1" applyBorder="1" applyAlignment="1">
      <alignment horizontal="center" vertical="center"/>
    </xf>
    <xf numFmtId="1" fontId="2" fillId="0" borderId="29" xfId="0" applyNumberFormat="1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vertical="center"/>
    </xf>
    <xf numFmtId="0" fontId="8" fillId="0" borderId="11" xfId="0" applyFont="1" applyFill="1" applyBorder="1" applyAlignment="1">
      <alignment horizontal="center" vertical="center"/>
    </xf>
    <xf numFmtId="3" fontId="3" fillId="0" borderId="10" xfId="0" applyNumberFormat="1" applyFont="1" applyFill="1" applyBorder="1" applyAlignment="1">
      <alignment horizontal="center" vertical="center"/>
    </xf>
    <xf numFmtId="3" fontId="3" fillId="0" borderId="24" xfId="0" applyNumberFormat="1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vertical="center"/>
    </xf>
    <xf numFmtId="3" fontId="25" fillId="0" borderId="10" xfId="0" applyNumberFormat="1" applyFont="1" applyFill="1" applyBorder="1" applyAlignment="1">
      <alignment horizontal="center" vertical="center"/>
    </xf>
    <xf numFmtId="3" fontId="2" fillId="0" borderId="28" xfId="0" applyNumberFormat="1" applyFont="1" applyFill="1" applyBorder="1" applyAlignment="1">
      <alignment horizontal="center" vertical="center"/>
    </xf>
    <xf numFmtId="3" fontId="25" fillId="0" borderId="24" xfId="0" applyNumberFormat="1" applyFont="1" applyFill="1" applyBorder="1" applyAlignment="1">
      <alignment horizontal="center" vertical="center"/>
    </xf>
    <xf numFmtId="3" fontId="2" fillId="0" borderId="10" xfId="0" applyNumberFormat="1" applyFont="1" applyFill="1" applyBorder="1" applyAlignment="1">
      <alignment horizontal="center" vertical="center"/>
    </xf>
    <xf numFmtId="3" fontId="2" fillId="0" borderId="24" xfId="0" applyNumberFormat="1" applyFont="1" applyFill="1" applyBorder="1" applyAlignment="1">
      <alignment horizontal="center" vertical="center"/>
    </xf>
    <xf numFmtId="0" fontId="2" fillId="0" borderId="30" xfId="0" applyFont="1" applyFill="1" applyBorder="1" applyAlignment="1">
      <alignment vertical="center"/>
    </xf>
    <xf numFmtId="0" fontId="18" fillId="0" borderId="16" xfId="0" applyFont="1" applyFill="1" applyBorder="1" applyAlignment="1">
      <alignment horizontal="center" vertical="center"/>
    </xf>
    <xf numFmtId="1" fontId="2" fillId="0" borderId="31" xfId="0" applyNumberFormat="1" applyFont="1" applyFill="1" applyBorder="1" applyAlignment="1">
      <alignment horizontal="center" vertical="center"/>
    </xf>
    <xf numFmtId="0" fontId="2" fillId="0" borderId="32" xfId="0" applyFont="1" applyFill="1" applyBorder="1" applyAlignment="1">
      <alignment vertical="center"/>
    </xf>
    <xf numFmtId="0" fontId="18" fillId="0" borderId="18" xfId="0" applyFont="1" applyFill="1" applyBorder="1" applyAlignment="1">
      <alignment horizontal="center" vertical="center"/>
    </xf>
    <xf numFmtId="3" fontId="2" fillId="0" borderId="20" xfId="0" applyNumberFormat="1" applyFont="1" applyFill="1" applyBorder="1" applyAlignment="1">
      <alignment horizontal="center" vertical="center"/>
    </xf>
    <xf numFmtId="1" fontId="2" fillId="0" borderId="0" xfId="0" applyNumberFormat="1" applyFont="1" applyFill="1" applyBorder="1" applyAlignment="1">
      <alignment vertical="center"/>
    </xf>
    <xf numFmtId="0" fontId="30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right" vertical="center" wrapText="1"/>
    </xf>
    <xf numFmtId="4" fontId="2" fillId="0" borderId="0" xfId="0" applyNumberFormat="1" applyFont="1" applyFill="1" applyBorder="1" applyAlignment="1">
      <alignment vertical="center"/>
    </xf>
    <xf numFmtId="1" fontId="2" fillId="0" borderId="0" xfId="0" applyNumberFormat="1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1" fontId="31" fillId="0" borderId="0" xfId="0" applyNumberFormat="1" applyFont="1" applyFill="1" applyBorder="1" applyAlignment="1">
      <alignment horizontal="center" vertical="center"/>
    </xf>
    <xf numFmtId="0" fontId="32" fillId="0" borderId="0" xfId="0" applyFont="1" applyFill="1" applyBorder="1" applyAlignment="1">
      <alignment horizontal="left" vertical="center"/>
    </xf>
    <xf numFmtId="0" fontId="31" fillId="0" borderId="0" xfId="0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vertical="center"/>
    </xf>
    <xf numFmtId="0" fontId="33" fillId="0" borderId="0" xfId="0" applyFont="1" applyFill="1" applyBorder="1"/>
    <xf numFmtId="49" fontId="2" fillId="0" borderId="0" xfId="0" applyNumberFormat="1" applyFont="1" applyFill="1" applyBorder="1" applyAlignment="1">
      <alignment horizontal="left" vertical="center"/>
    </xf>
    <xf numFmtId="4" fontId="6" fillId="0" borderId="0" xfId="0" applyNumberFormat="1" applyFont="1" applyFill="1" applyBorder="1"/>
    <xf numFmtId="49" fontId="2" fillId="0" borderId="0" xfId="0" applyNumberFormat="1" applyFont="1" applyFill="1" applyBorder="1" applyAlignment="1">
      <alignment horizontal="center" vertical="center"/>
    </xf>
    <xf numFmtId="2" fontId="6" fillId="0" borderId="0" xfId="0" applyNumberFormat="1" applyFont="1" applyFill="1" applyBorder="1"/>
    <xf numFmtId="0" fontId="15" fillId="0" borderId="0" xfId="0" applyFont="1" applyFill="1" applyBorder="1" applyAlignment="1">
      <alignment vertical="center"/>
    </xf>
    <xf numFmtId="166" fontId="18" fillId="0" borderId="0" xfId="0" applyNumberFormat="1" applyFont="1" applyFill="1" applyBorder="1" applyAlignment="1">
      <alignment horizontal="center" vertical="center"/>
    </xf>
    <xf numFmtId="166" fontId="8" fillId="0" borderId="0" xfId="0" applyNumberFormat="1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vertical="center"/>
    </xf>
    <xf numFmtId="10" fontId="2" fillId="0" borderId="0" xfId="2" applyNumberFormat="1" applyFont="1" applyFill="1" applyBorder="1" applyAlignment="1">
      <alignment vertical="center"/>
    </xf>
    <xf numFmtId="0" fontId="15" fillId="0" borderId="0" xfId="0" applyFont="1" applyFill="1" applyBorder="1" applyAlignment="1">
      <alignment horizontal="left" vertical="center"/>
    </xf>
    <xf numFmtId="167" fontId="18" fillId="0" borderId="0" xfId="2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 wrapText="1"/>
    </xf>
    <xf numFmtId="9" fontId="8" fillId="0" borderId="0" xfId="2" applyFont="1" applyFill="1" applyBorder="1" applyAlignment="1">
      <alignment horizontal="center" vertical="center"/>
    </xf>
    <xf numFmtId="0" fontId="34" fillId="0" borderId="0" xfId="0" applyFont="1" applyFill="1" applyBorder="1"/>
    <xf numFmtId="0" fontId="28" fillId="0" borderId="0" xfId="0" applyFont="1" applyFill="1" applyAlignment="1">
      <alignment horizontal="justify" vertical="center"/>
    </xf>
    <xf numFmtId="0" fontId="35" fillId="0" borderId="0" xfId="0" applyFont="1" applyFill="1" applyAlignment="1">
      <alignment horizontal="center" vertical="center"/>
    </xf>
  </cellXfs>
  <cellStyles count="3"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EO2/Desktop/&#1055;&#1069;&#1054;2/&#1048;&#1057;&#1055;&#1054;&#1051;&#1053;&#1045;&#1053;&#1048;&#1045;%20&#1058;&#1057;%202020/2020/&#1048;&#1089;&#1087;&#1086;&#1083;&#1085;&#1077;&#1085;&#1080;&#1077;%20&#1058;&#1057;%202020%20&#1075;&#1086;&#1076;&#1086;&#1074;&#1072;&#1103;/&#1052;&#1054;&#1053;&#1054;&#1055;&#1054;&#1051;&#1048;&#1057;&#1058;/&#1054;&#1090;&#1095;&#1077;&#1090;%20&#1087;&#1086;%20&#1080;&#1089;&#1087;&#1086;&#1083;&#1085;&#1077;&#1085;&#1080;&#1102;%20&#1058;&#1057;%20&#1079;&#1072;%202020%20&#1075;&#1086;&#1076;%20&#1092;&#1080;&#1085;&#1080;&#109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мета В"/>
      <sheetName val="расшифр.В"/>
      <sheetName val="смета К"/>
      <sheetName val="расшифр.К"/>
      <sheetName val="1С"/>
    </sheetNames>
    <sheetDataSet>
      <sheetData sheetId="0"/>
      <sheetData sheetId="1">
        <row r="9">
          <cell r="D9">
            <v>27341.07</v>
          </cell>
          <cell r="E9">
            <v>27376.100000000006</v>
          </cell>
        </row>
        <row r="36">
          <cell r="D36">
            <v>169450.24000000002</v>
          </cell>
          <cell r="E36">
            <v>166302.18</v>
          </cell>
        </row>
        <row r="49">
          <cell r="D49">
            <v>331.52</v>
          </cell>
          <cell r="E49">
            <v>335.92</v>
          </cell>
        </row>
        <row r="50">
          <cell r="D50">
            <v>21952.649999999998</v>
          </cell>
          <cell r="E50">
            <v>36749.700000000004</v>
          </cell>
        </row>
        <row r="54">
          <cell r="D54">
            <v>6048.25</v>
          </cell>
          <cell r="E54">
            <v>6495.32</v>
          </cell>
        </row>
        <row r="61">
          <cell r="D61">
            <v>39905.799999999996</v>
          </cell>
          <cell r="E61">
            <v>91574.56</v>
          </cell>
        </row>
        <row r="80">
          <cell r="D80">
            <v>2947.8500000000004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263"/>
  <sheetViews>
    <sheetView tabSelected="1" topLeftCell="A68" zoomScale="70" zoomScaleNormal="70" workbookViewId="0">
      <selection activeCell="B90" sqref="B90:F90"/>
    </sheetView>
  </sheetViews>
  <sheetFormatPr defaultColWidth="11.42578125" defaultRowHeight="18.75" x14ac:dyDescent="0.2"/>
  <cols>
    <col min="1" max="1" width="8.7109375" style="4" customWidth="1"/>
    <col min="2" max="2" width="68" style="4" customWidth="1"/>
    <col min="3" max="3" width="14.42578125" style="169" customWidth="1"/>
    <col min="4" max="6" width="24.140625" style="4" customWidth="1"/>
    <col min="7" max="7" width="53" style="5" customWidth="1"/>
    <col min="8" max="256" width="11.42578125" style="5"/>
    <col min="257" max="257" width="8.7109375" style="5" customWidth="1"/>
    <col min="258" max="258" width="68" style="5" customWidth="1"/>
    <col min="259" max="259" width="14.42578125" style="5" customWidth="1"/>
    <col min="260" max="262" width="24.140625" style="5" customWidth="1"/>
    <col min="263" max="263" width="53" style="5" customWidth="1"/>
    <col min="264" max="512" width="11.42578125" style="5"/>
    <col min="513" max="513" width="8.7109375" style="5" customWidth="1"/>
    <col min="514" max="514" width="68" style="5" customWidth="1"/>
    <col min="515" max="515" width="14.42578125" style="5" customWidth="1"/>
    <col min="516" max="518" width="24.140625" style="5" customWidth="1"/>
    <col min="519" max="519" width="53" style="5" customWidth="1"/>
    <col min="520" max="768" width="11.42578125" style="5"/>
    <col min="769" max="769" width="8.7109375" style="5" customWidth="1"/>
    <col min="770" max="770" width="68" style="5" customWidth="1"/>
    <col min="771" max="771" width="14.42578125" style="5" customWidth="1"/>
    <col min="772" max="774" width="24.140625" style="5" customWidth="1"/>
    <col min="775" max="775" width="53" style="5" customWidth="1"/>
    <col min="776" max="1024" width="11.42578125" style="5"/>
    <col min="1025" max="1025" width="8.7109375" style="5" customWidth="1"/>
    <col min="1026" max="1026" width="68" style="5" customWidth="1"/>
    <col min="1027" max="1027" width="14.42578125" style="5" customWidth="1"/>
    <col min="1028" max="1030" width="24.140625" style="5" customWidth="1"/>
    <col min="1031" max="1031" width="53" style="5" customWidth="1"/>
    <col min="1032" max="1280" width="11.42578125" style="5"/>
    <col min="1281" max="1281" width="8.7109375" style="5" customWidth="1"/>
    <col min="1282" max="1282" width="68" style="5" customWidth="1"/>
    <col min="1283" max="1283" width="14.42578125" style="5" customWidth="1"/>
    <col min="1284" max="1286" width="24.140625" style="5" customWidth="1"/>
    <col min="1287" max="1287" width="53" style="5" customWidth="1"/>
    <col min="1288" max="1536" width="11.42578125" style="5"/>
    <col min="1537" max="1537" width="8.7109375" style="5" customWidth="1"/>
    <col min="1538" max="1538" width="68" style="5" customWidth="1"/>
    <col min="1539" max="1539" width="14.42578125" style="5" customWidth="1"/>
    <col min="1540" max="1542" width="24.140625" style="5" customWidth="1"/>
    <col min="1543" max="1543" width="53" style="5" customWidth="1"/>
    <col min="1544" max="1792" width="11.42578125" style="5"/>
    <col min="1793" max="1793" width="8.7109375" style="5" customWidth="1"/>
    <col min="1794" max="1794" width="68" style="5" customWidth="1"/>
    <col min="1795" max="1795" width="14.42578125" style="5" customWidth="1"/>
    <col min="1796" max="1798" width="24.140625" style="5" customWidth="1"/>
    <col min="1799" max="1799" width="53" style="5" customWidth="1"/>
    <col min="1800" max="2048" width="11.42578125" style="5"/>
    <col min="2049" max="2049" width="8.7109375" style="5" customWidth="1"/>
    <col min="2050" max="2050" width="68" style="5" customWidth="1"/>
    <col min="2051" max="2051" width="14.42578125" style="5" customWidth="1"/>
    <col min="2052" max="2054" width="24.140625" style="5" customWidth="1"/>
    <col min="2055" max="2055" width="53" style="5" customWidth="1"/>
    <col min="2056" max="2304" width="11.42578125" style="5"/>
    <col min="2305" max="2305" width="8.7109375" style="5" customWidth="1"/>
    <col min="2306" max="2306" width="68" style="5" customWidth="1"/>
    <col min="2307" max="2307" width="14.42578125" style="5" customWidth="1"/>
    <col min="2308" max="2310" width="24.140625" style="5" customWidth="1"/>
    <col min="2311" max="2311" width="53" style="5" customWidth="1"/>
    <col min="2312" max="2560" width="11.42578125" style="5"/>
    <col min="2561" max="2561" width="8.7109375" style="5" customWidth="1"/>
    <col min="2562" max="2562" width="68" style="5" customWidth="1"/>
    <col min="2563" max="2563" width="14.42578125" style="5" customWidth="1"/>
    <col min="2564" max="2566" width="24.140625" style="5" customWidth="1"/>
    <col min="2567" max="2567" width="53" style="5" customWidth="1"/>
    <col min="2568" max="2816" width="11.42578125" style="5"/>
    <col min="2817" max="2817" width="8.7109375" style="5" customWidth="1"/>
    <col min="2818" max="2818" width="68" style="5" customWidth="1"/>
    <col min="2819" max="2819" width="14.42578125" style="5" customWidth="1"/>
    <col min="2820" max="2822" width="24.140625" style="5" customWidth="1"/>
    <col min="2823" max="2823" width="53" style="5" customWidth="1"/>
    <col min="2824" max="3072" width="11.42578125" style="5"/>
    <col min="3073" max="3073" width="8.7109375" style="5" customWidth="1"/>
    <col min="3074" max="3074" width="68" style="5" customWidth="1"/>
    <col min="3075" max="3075" width="14.42578125" style="5" customWidth="1"/>
    <col min="3076" max="3078" width="24.140625" style="5" customWidth="1"/>
    <col min="3079" max="3079" width="53" style="5" customWidth="1"/>
    <col min="3080" max="3328" width="11.42578125" style="5"/>
    <col min="3329" max="3329" width="8.7109375" style="5" customWidth="1"/>
    <col min="3330" max="3330" width="68" style="5" customWidth="1"/>
    <col min="3331" max="3331" width="14.42578125" style="5" customWidth="1"/>
    <col min="3332" max="3334" width="24.140625" style="5" customWidth="1"/>
    <col min="3335" max="3335" width="53" style="5" customWidth="1"/>
    <col min="3336" max="3584" width="11.42578125" style="5"/>
    <col min="3585" max="3585" width="8.7109375" style="5" customWidth="1"/>
    <col min="3586" max="3586" width="68" style="5" customWidth="1"/>
    <col min="3587" max="3587" width="14.42578125" style="5" customWidth="1"/>
    <col min="3588" max="3590" width="24.140625" style="5" customWidth="1"/>
    <col min="3591" max="3591" width="53" style="5" customWidth="1"/>
    <col min="3592" max="3840" width="11.42578125" style="5"/>
    <col min="3841" max="3841" width="8.7109375" style="5" customWidth="1"/>
    <col min="3842" max="3842" width="68" style="5" customWidth="1"/>
    <col min="3843" max="3843" width="14.42578125" style="5" customWidth="1"/>
    <col min="3844" max="3846" width="24.140625" style="5" customWidth="1"/>
    <col min="3847" max="3847" width="53" style="5" customWidth="1"/>
    <col min="3848" max="4096" width="11.42578125" style="5"/>
    <col min="4097" max="4097" width="8.7109375" style="5" customWidth="1"/>
    <col min="4098" max="4098" width="68" style="5" customWidth="1"/>
    <col min="4099" max="4099" width="14.42578125" style="5" customWidth="1"/>
    <col min="4100" max="4102" width="24.140625" style="5" customWidth="1"/>
    <col min="4103" max="4103" width="53" style="5" customWidth="1"/>
    <col min="4104" max="4352" width="11.42578125" style="5"/>
    <col min="4353" max="4353" width="8.7109375" style="5" customWidth="1"/>
    <col min="4354" max="4354" width="68" style="5" customWidth="1"/>
    <col min="4355" max="4355" width="14.42578125" style="5" customWidth="1"/>
    <col min="4356" max="4358" width="24.140625" style="5" customWidth="1"/>
    <col min="4359" max="4359" width="53" style="5" customWidth="1"/>
    <col min="4360" max="4608" width="11.42578125" style="5"/>
    <col min="4609" max="4609" width="8.7109375" style="5" customWidth="1"/>
    <col min="4610" max="4610" width="68" style="5" customWidth="1"/>
    <col min="4611" max="4611" width="14.42578125" style="5" customWidth="1"/>
    <col min="4612" max="4614" width="24.140625" style="5" customWidth="1"/>
    <col min="4615" max="4615" width="53" style="5" customWidth="1"/>
    <col min="4616" max="4864" width="11.42578125" style="5"/>
    <col min="4865" max="4865" width="8.7109375" style="5" customWidth="1"/>
    <col min="4866" max="4866" width="68" style="5" customWidth="1"/>
    <col min="4867" max="4867" width="14.42578125" style="5" customWidth="1"/>
    <col min="4868" max="4870" width="24.140625" style="5" customWidth="1"/>
    <col min="4871" max="4871" width="53" style="5" customWidth="1"/>
    <col min="4872" max="5120" width="11.42578125" style="5"/>
    <col min="5121" max="5121" width="8.7109375" style="5" customWidth="1"/>
    <col min="5122" max="5122" width="68" style="5" customWidth="1"/>
    <col min="5123" max="5123" width="14.42578125" style="5" customWidth="1"/>
    <col min="5124" max="5126" width="24.140625" style="5" customWidth="1"/>
    <col min="5127" max="5127" width="53" style="5" customWidth="1"/>
    <col min="5128" max="5376" width="11.42578125" style="5"/>
    <col min="5377" max="5377" width="8.7109375" style="5" customWidth="1"/>
    <col min="5378" max="5378" width="68" style="5" customWidth="1"/>
    <col min="5379" max="5379" width="14.42578125" style="5" customWidth="1"/>
    <col min="5380" max="5382" width="24.140625" style="5" customWidth="1"/>
    <col min="5383" max="5383" width="53" style="5" customWidth="1"/>
    <col min="5384" max="5632" width="11.42578125" style="5"/>
    <col min="5633" max="5633" width="8.7109375" style="5" customWidth="1"/>
    <col min="5634" max="5634" width="68" style="5" customWidth="1"/>
    <col min="5635" max="5635" width="14.42578125" style="5" customWidth="1"/>
    <col min="5636" max="5638" width="24.140625" style="5" customWidth="1"/>
    <col min="5639" max="5639" width="53" style="5" customWidth="1"/>
    <col min="5640" max="5888" width="11.42578125" style="5"/>
    <col min="5889" max="5889" width="8.7109375" style="5" customWidth="1"/>
    <col min="5890" max="5890" width="68" style="5" customWidth="1"/>
    <col min="5891" max="5891" width="14.42578125" style="5" customWidth="1"/>
    <col min="5892" max="5894" width="24.140625" style="5" customWidth="1"/>
    <col min="5895" max="5895" width="53" style="5" customWidth="1"/>
    <col min="5896" max="6144" width="11.42578125" style="5"/>
    <col min="6145" max="6145" width="8.7109375" style="5" customWidth="1"/>
    <col min="6146" max="6146" width="68" style="5" customWidth="1"/>
    <col min="6147" max="6147" width="14.42578125" style="5" customWidth="1"/>
    <col min="6148" max="6150" width="24.140625" style="5" customWidth="1"/>
    <col min="6151" max="6151" width="53" style="5" customWidth="1"/>
    <col min="6152" max="6400" width="11.42578125" style="5"/>
    <col min="6401" max="6401" width="8.7109375" style="5" customWidth="1"/>
    <col min="6402" max="6402" width="68" style="5" customWidth="1"/>
    <col min="6403" max="6403" width="14.42578125" style="5" customWidth="1"/>
    <col min="6404" max="6406" width="24.140625" style="5" customWidth="1"/>
    <col min="6407" max="6407" width="53" style="5" customWidth="1"/>
    <col min="6408" max="6656" width="11.42578125" style="5"/>
    <col min="6657" max="6657" width="8.7109375" style="5" customWidth="1"/>
    <col min="6658" max="6658" width="68" style="5" customWidth="1"/>
    <col min="6659" max="6659" width="14.42578125" style="5" customWidth="1"/>
    <col min="6660" max="6662" width="24.140625" style="5" customWidth="1"/>
    <col min="6663" max="6663" width="53" style="5" customWidth="1"/>
    <col min="6664" max="6912" width="11.42578125" style="5"/>
    <col min="6913" max="6913" width="8.7109375" style="5" customWidth="1"/>
    <col min="6914" max="6914" width="68" style="5" customWidth="1"/>
    <col min="6915" max="6915" width="14.42578125" style="5" customWidth="1"/>
    <col min="6916" max="6918" width="24.140625" style="5" customWidth="1"/>
    <col min="6919" max="6919" width="53" style="5" customWidth="1"/>
    <col min="6920" max="7168" width="11.42578125" style="5"/>
    <col min="7169" max="7169" width="8.7109375" style="5" customWidth="1"/>
    <col min="7170" max="7170" width="68" style="5" customWidth="1"/>
    <col min="7171" max="7171" width="14.42578125" style="5" customWidth="1"/>
    <col min="7172" max="7174" width="24.140625" style="5" customWidth="1"/>
    <col min="7175" max="7175" width="53" style="5" customWidth="1"/>
    <col min="7176" max="7424" width="11.42578125" style="5"/>
    <col min="7425" max="7425" width="8.7109375" style="5" customWidth="1"/>
    <col min="7426" max="7426" width="68" style="5" customWidth="1"/>
    <col min="7427" max="7427" width="14.42578125" style="5" customWidth="1"/>
    <col min="7428" max="7430" width="24.140625" style="5" customWidth="1"/>
    <col min="7431" max="7431" width="53" style="5" customWidth="1"/>
    <col min="7432" max="7680" width="11.42578125" style="5"/>
    <col min="7681" max="7681" width="8.7109375" style="5" customWidth="1"/>
    <col min="7682" max="7682" width="68" style="5" customWidth="1"/>
    <col min="7683" max="7683" width="14.42578125" style="5" customWidth="1"/>
    <col min="7684" max="7686" width="24.140625" style="5" customWidth="1"/>
    <col min="7687" max="7687" width="53" style="5" customWidth="1"/>
    <col min="7688" max="7936" width="11.42578125" style="5"/>
    <col min="7937" max="7937" width="8.7109375" style="5" customWidth="1"/>
    <col min="7938" max="7938" width="68" style="5" customWidth="1"/>
    <col min="7939" max="7939" width="14.42578125" style="5" customWidth="1"/>
    <col min="7940" max="7942" width="24.140625" style="5" customWidth="1"/>
    <col min="7943" max="7943" width="53" style="5" customWidth="1"/>
    <col min="7944" max="8192" width="11.42578125" style="5"/>
    <col min="8193" max="8193" width="8.7109375" style="5" customWidth="1"/>
    <col min="8194" max="8194" width="68" style="5" customWidth="1"/>
    <col min="8195" max="8195" width="14.42578125" style="5" customWidth="1"/>
    <col min="8196" max="8198" width="24.140625" style="5" customWidth="1"/>
    <col min="8199" max="8199" width="53" style="5" customWidth="1"/>
    <col min="8200" max="8448" width="11.42578125" style="5"/>
    <col min="8449" max="8449" width="8.7109375" style="5" customWidth="1"/>
    <col min="8450" max="8450" width="68" style="5" customWidth="1"/>
    <col min="8451" max="8451" width="14.42578125" style="5" customWidth="1"/>
    <col min="8452" max="8454" width="24.140625" style="5" customWidth="1"/>
    <col min="8455" max="8455" width="53" style="5" customWidth="1"/>
    <col min="8456" max="8704" width="11.42578125" style="5"/>
    <col min="8705" max="8705" width="8.7109375" style="5" customWidth="1"/>
    <col min="8706" max="8706" width="68" style="5" customWidth="1"/>
    <col min="8707" max="8707" width="14.42578125" style="5" customWidth="1"/>
    <col min="8708" max="8710" width="24.140625" style="5" customWidth="1"/>
    <col min="8711" max="8711" width="53" style="5" customWidth="1"/>
    <col min="8712" max="8960" width="11.42578125" style="5"/>
    <col min="8961" max="8961" width="8.7109375" style="5" customWidth="1"/>
    <col min="8962" max="8962" width="68" style="5" customWidth="1"/>
    <col min="8963" max="8963" width="14.42578125" style="5" customWidth="1"/>
    <col min="8964" max="8966" width="24.140625" style="5" customWidth="1"/>
    <col min="8967" max="8967" width="53" style="5" customWidth="1"/>
    <col min="8968" max="9216" width="11.42578125" style="5"/>
    <col min="9217" max="9217" width="8.7109375" style="5" customWidth="1"/>
    <col min="9218" max="9218" width="68" style="5" customWidth="1"/>
    <col min="9219" max="9219" width="14.42578125" style="5" customWidth="1"/>
    <col min="9220" max="9222" width="24.140625" style="5" customWidth="1"/>
    <col min="9223" max="9223" width="53" style="5" customWidth="1"/>
    <col min="9224" max="9472" width="11.42578125" style="5"/>
    <col min="9473" max="9473" width="8.7109375" style="5" customWidth="1"/>
    <col min="9474" max="9474" width="68" style="5" customWidth="1"/>
    <col min="9475" max="9475" width="14.42578125" style="5" customWidth="1"/>
    <col min="9476" max="9478" width="24.140625" style="5" customWidth="1"/>
    <col min="9479" max="9479" width="53" style="5" customWidth="1"/>
    <col min="9480" max="9728" width="11.42578125" style="5"/>
    <col min="9729" max="9729" width="8.7109375" style="5" customWidth="1"/>
    <col min="9730" max="9730" width="68" style="5" customWidth="1"/>
    <col min="9731" max="9731" width="14.42578125" style="5" customWidth="1"/>
    <col min="9732" max="9734" width="24.140625" style="5" customWidth="1"/>
    <col min="9735" max="9735" width="53" style="5" customWidth="1"/>
    <col min="9736" max="9984" width="11.42578125" style="5"/>
    <col min="9985" max="9985" width="8.7109375" style="5" customWidth="1"/>
    <col min="9986" max="9986" width="68" style="5" customWidth="1"/>
    <col min="9987" max="9987" width="14.42578125" style="5" customWidth="1"/>
    <col min="9988" max="9990" width="24.140625" style="5" customWidth="1"/>
    <col min="9991" max="9991" width="53" style="5" customWidth="1"/>
    <col min="9992" max="10240" width="11.42578125" style="5"/>
    <col min="10241" max="10241" width="8.7109375" style="5" customWidth="1"/>
    <col min="10242" max="10242" width="68" style="5" customWidth="1"/>
    <col min="10243" max="10243" width="14.42578125" style="5" customWidth="1"/>
    <col min="10244" max="10246" width="24.140625" style="5" customWidth="1"/>
    <col min="10247" max="10247" width="53" style="5" customWidth="1"/>
    <col min="10248" max="10496" width="11.42578125" style="5"/>
    <col min="10497" max="10497" width="8.7109375" style="5" customWidth="1"/>
    <col min="10498" max="10498" width="68" style="5" customWidth="1"/>
    <col min="10499" max="10499" width="14.42578125" style="5" customWidth="1"/>
    <col min="10500" max="10502" width="24.140625" style="5" customWidth="1"/>
    <col min="10503" max="10503" width="53" style="5" customWidth="1"/>
    <col min="10504" max="10752" width="11.42578125" style="5"/>
    <col min="10753" max="10753" width="8.7109375" style="5" customWidth="1"/>
    <col min="10754" max="10754" width="68" style="5" customWidth="1"/>
    <col min="10755" max="10755" width="14.42578125" style="5" customWidth="1"/>
    <col min="10756" max="10758" width="24.140625" style="5" customWidth="1"/>
    <col min="10759" max="10759" width="53" style="5" customWidth="1"/>
    <col min="10760" max="11008" width="11.42578125" style="5"/>
    <col min="11009" max="11009" width="8.7109375" style="5" customWidth="1"/>
    <col min="11010" max="11010" width="68" style="5" customWidth="1"/>
    <col min="11011" max="11011" width="14.42578125" style="5" customWidth="1"/>
    <col min="11012" max="11014" width="24.140625" style="5" customWidth="1"/>
    <col min="11015" max="11015" width="53" style="5" customWidth="1"/>
    <col min="11016" max="11264" width="11.42578125" style="5"/>
    <col min="11265" max="11265" width="8.7109375" style="5" customWidth="1"/>
    <col min="11266" max="11266" width="68" style="5" customWidth="1"/>
    <col min="11267" max="11267" width="14.42578125" style="5" customWidth="1"/>
    <col min="11268" max="11270" width="24.140625" style="5" customWidth="1"/>
    <col min="11271" max="11271" width="53" style="5" customWidth="1"/>
    <col min="11272" max="11520" width="11.42578125" style="5"/>
    <col min="11521" max="11521" width="8.7109375" style="5" customWidth="1"/>
    <col min="11522" max="11522" width="68" style="5" customWidth="1"/>
    <col min="11523" max="11523" width="14.42578125" style="5" customWidth="1"/>
    <col min="11524" max="11526" width="24.140625" style="5" customWidth="1"/>
    <col min="11527" max="11527" width="53" style="5" customWidth="1"/>
    <col min="11528" max="11776" width="11.42578125" style="5"/>
    <col min="11777" max="11777" width="8.7109375" style="5" customWidth="1"/>
    <col min="11778" max="11778" width="68" style="5" customWidth="1"/>
    <col min="11779" max="11779" width="14.42578125" style="5" customWidth="1"/>
    <col min="11780" max="11782" width="24.140625" style="5" customWidth="1"/>
    <col min="11783" max="11783" width="53" style="5" customWidth="1"/>
    <col min="11784" max="12032" width="11.42578125" style="5"/>
    <col min="12033" max="12033" width="8.7109375" style="5" customWidth="1"/>
    <col min="12034" max="12034" width="68" style="5" customWidth="1"/>
    <col min="12035" max="12035" width="14.42578125" style="5" customWidth="1"/>
    <col min="12036" max="12038" width="24.140625" style="5" customWidth="1"/>
    <col min="12039" max="12039" width="53" style="5" customWidth="1"/>
    <col min="12040" max="12288" width="11.42578125" style="5"/>
    <col min="12289" max="12289" width="8.7109375" style="5" customWidth="1"/>
    <col min="12290" max="12290" width="68" style="5" customWidth="1"/>
    <col min="12291" max="12291" width="14.42578125" style="5" customWidth="1"/>
    <col min="12292" max="12294" width="24.140625" style="5" customWidth="1"/>
    <col min="12295" max="12295" width="53" style="5" customWidth="1"/>
    <col min="12296" max="12544" width="11.42578125" style="5"/>
    <col min="12545" max="12545" width="8.7109375" style="5" customWidth="1"/>
    <col min="12546" max="12546" width="68" style="5" customWidth="1"/>
    <col min="12547" max="12547" width="14.42578125" style="5" customWidth="1"/>
    <col min="12548" max="12550" width="24.140625" style="5" customWidth="1"/>
    <col min="12551" max="12551" width="53" style="5" customWidth="1"/>
    <col min="12552" max="12800" width="11.42578125" style="5"/>
    <col min="12801" max="12801" width="8.7109375" style="5" customWidth="1"/>
    <col min="12802" max="12802" width="68" style="5" customWidth="1"/>
    <col min="12803" max="12803" width="14.42578125" style="5" customWidth="1"/>
    <col min="12804" max="12806" width="24.140625" style="5" customWidth="1"/>
    <col min="12807" max="12807" width="53" style="5" customWidth="1"/>
    <col min="12808" max="13056" width="11.42578125" style="5"/>
    <col min="13057" max="13057" width="8.7109375" style="5" customWidth="1"/>
    <col min="13058" max="13058" width="68" style="5" customWidth="1"/>
    <col min="13059" max="13059" width="14.42578125" style="5" customWidth="1"/>
    <col min="13060" max="13062" width="24.140625" style="5" customWidth="1"/>
    <col min="13063" max="13063" width="53" style="5" customWidth="1"/>
    <col min="13064" max="13312" width="11.42578125" style="5"/>
    <col min="13313" max="13313" width="8.7109375" style="5" customWidth="1"/>
    <col min="13314" max="13314" width="68" style="5" customWidth="1"/>
    <col min="13315" max="13315" width="14.42578125" style="5" customWidth="1"/>
    <col min="13316" max="13318" width="24.140625" style="5" customWidth="1"/>
    <col min="13319" max="13319" width="53" style="5" customWidth="1"/>
    <col min="13320" max="13568" width="11.42578125" style="5"/>
    <col min="13569" max="13569" width="8.7109375" style="5" customWidth="1"/>
    <col min="13570" max="13570" width="68" style="5" customWidth="1"/>
    <col min="13571" max="13571" width="14.42578125" style="5" customWidth="1"/>
    <col min="13572" max="13574" width="24.140625" style="5" customWidth="1"/>
    <col min="13575" max="13575" width="53" style="5" customWidth="1"/>
    <col min="13576" max="13824" width="11.42578125" style="5"/>
    <col min="13825" max="13825" width="8.7109375" style="5" customWidth="1"/>
    <col min="13826" max="13826" width="68" style="5" customWidth="1"/>
    <col min="13827" max="13827" width="14.42578125" style="5" customWidth="1"/>
    <col min="13828" max="13830" width="24.140625" style="5" customWidth="1"/>
    <col min="13831" max="13831" width="53" style="5" customWidth="1"/>
    <col min="13832" max="14080" width="11.42578125" style="5"/>
    <col min="14081" max="14081" width="8.7109375" style="5" customWidth="1"/>
    <col min="14082" max="14082" width="68" style="5" customWidth="1"/>
    <col min="14083" max="14083" width="14.42578125" style="5" customWidth="1"/>
    <col min="14084" max="14086" width="24.140625" style="5" customWidth="1"/>
    <col min="14087" max="14087" width="53" style="5" customWidth="1"/>
    <col min="14088" max="14336" width="11.42578125" style="5"/>
    <col min="14337" max="14337" width="8.7109375" style="5" customWidth="1"/>
    <col min="14338" max="14338" width="68" style="5" customWidth="1"/>
    <col min="14339" max="14339" width="14.42578125" style="5" customWidth="1"/>
    <col min="14340" max="14342" width="24.140625" style="5" customWidth="1"/>
    <col min="14343" max="14343" width="53" style="5" customWidth="1"/>
    <col min="14344" max="14592" width="11.42578125" style="5"/>
    <col min="14593" max="14593" width="8.7109375" style="5" customWidth="1"/>
    <col min="14594" max="14594" width="68" style="5" customWidth="1"/>
    <col min="14595" max="14595" width="14.42578125" style="5" customWidth="1"/>
    <col min="14596" max="14598" width="24.140625" style="5" customWidth="1"/>
    <col min="14599" max="14599" width="53" style="5" customWidth="1"/>
    <col min="14600" max="14848" width="11.42578125" style="5"/>
    <col min="14849" max="14849" width="8.7109375" style="5" customWidth="1"/>
    <col min="14850" max="14850" width="68" style="5" customWidth="1"/>
    <col min="14851" max="14851" width="14.42578125" style="5" customWidth="1"/>
    <col min="14852" max="14854" width="24.140625" style="5" customWidth="1"/>
    <col min="14855" max="14855" width="53" style="5" customWidth="1"/>
    <col min="14856" max="15104" width="11.42578125" style="5"/>
    <col min="15105" max="15105" width="8.7109375" style="5" customWidth="1"/>
    <col min="15106" max="15106" width="68" style="5" customWidth="1"/>
    <col min="15107" max="15107" width="14.42578125" style="5" customWidth="1"/>
    <col min="15108" max="15110" width="24.140625" style="5" customWidth="1"/>
    <col min="15111" max="15111" width="53" style="5" customWidth="1"/>
    <col min="15112" max="15360" width="11.42578125" style="5"/>
    <col min="15361" max="15361" width="8.7109375" style="5" customWidth="1"/>
    <col min="15362" max="15362" width="68" style="5" customWidth="1"/>
    <col min="15363" max="15363" width="14.42578125" style="5" customWidth="1"/>
    <col min="15364" max="15366" width="24.140625" style="5" customWidth="1"/>
    <col min="15367" max="15367" width="53" style="5" customWidth="1"/>
    <col min="15368" max="15616" width="11.42578125" style="5"/>
    <col min="15617" max="15617" width="8.7109375" style="5" customWidth="1"/>
    <col min="15618" max="15618" width="68" style="5" customWidth="1"/>
    <col min="15619" max="15619" width="14.42578125" style="5" customWidth="1"/>
    <col min="15620" max="15622" width="24.140625" style="5" customWidth="1"/>
    <col min="15623" max="15623" width="53" style="5" customWidth="1"/>
    <col min="15624" max="15872" width="11.42578125" style="5"/>
    <col min="15873" max="15873" width="8.7109375" style="5" customWidth="1"/>
    <col min="15874" max="15874" width="68" style="5" customWidth="1"/>
    <col min="15875" max="15875" width="14.42578125" style="5" customWidth="1"/>
    <col min="15876" max="15878" width="24.140625" style="5" customWidth="1"/>
    <col min="15879" max="15879" width="53" style="5" customWidth="1"/>
    <col min="15880" max="16128" width="11.42578125" style="5"/>
    <col min="16129" max="16129" width="8.7109375" style="5" customWidth="1"/>
    <col min="16130" max="16130" width="68" style="5" customWidth="1"/>
    <col min="16131" max="16131" width="14.42578125" style="5" customWidth="1"/>
    <col min="16132" max="16134" width="24.140625" style="5" customWidth="1"/>
    <col min="16135" max="16135" width="53" style="5" customWidth="1"/>
    <col min="16136" max="16384" width="11.42578125" style="5"/>
  </cols>
  <sheetData>
    <row r="1" spans="1:7" ht="18.75" customHeight="1" x14ac:dyDescent="0.2">
      <c r="A1" s="1" t="s">
        <v>0</v>
      </c>
      <c r="B1" s="2"/>
      <c r="C1" s="3"/>
    </row>
    <row r="2" spans="1:7" ht="36.75" customHeight="1" thickBot="1" x14ac:dyDescent="0.25">
      <c r="A2" s="6" t="s">
        <v>1</v>
      </c>
      <c r="B2" s="6"/>
      <c r="C2" s="6"/>
      <c r="D2" s="6"/>
      <c r="E2" s="6"/>
      <c r="F2" s="6"/>
    </row>
    <row r="3" spans="1:7" s="14" customFormat="1" ht="58.5" customHeight="1" thickBot="1" x14ac:dyDescent="0.25">
      <c r="A3" s="7" t="s">
        <v>2</v>
      </c>
      <c r="B3" s="8" t="s">
        <v>3</v>
      </c>
      <c r="C3" s="9" t="s">
        <v>4</v>
      </c>
      <c r="D3" s="10" t="s">
        <v>5</v>
      </c>
      <c r="E3" s="11" t="s">
        <v>6</v>
      </c>
      <c r="F3" s="12" t="s">
        <v>7</v>
      </c>
      <c r="G3" s="13" t="s">
        <v>8</v>
      </c>
    </row>
    <row r="4" spans="1:7" s="22" customFormat="1" ht="18.75" customHeight="1" thickBot="1" x14ac:dyDescent="0.3">
      <c r="A4" s="15">
        <v>1</v>
      </c>
      <c r="B4" s="16">
        <v>2</v>
      </c>
      <c r="C4" s="17">
        <v>3</v>
      </c>
      <c r="D4" s="18">
        <v>4</v>
      </c>
      <c r="E4" s="19">
        <v>5</v>
      </c>
      <c r="F4" s="20">
        <v>6</v>
      </c>
      <c r="G4" s="21">
        <v>7</v>
      </c>
    </row>
    <row r="5" spans="1:7" s="30" customFormat="1" ht="40.5" customHeight="1" x14ac:dyDescent="0.25">
      <c r="A5" s="23" t="s">
        <v>9</v>
      </c>
      <c r="B5" s="24" t="s">
        <v>10</v>
      </c>
      <c r="C5" s="25" t="s">
        <v>11</v>
      </c>
      <c r="D5" s="26">
        <f>D6+D13+D16+D19+D22+D23</f>
        <v>2400245.73</v>
      </c>
      <c r="E5" s="27">
        <f>E6+E13+E16+E19+E22+E23</f>
        <v>2151699.4600000004</v>
      </c>
      <c r="F5" s="28">
        <f>E5/D5*100</f>
        <v>89.644965642746939</v>
      </c>
      <c r="G5" s="29"/>
    </row>
    <row r="6" spans="1:7" s="38" customFormat="1" ht="18.75" customHeight="1" x14ac:dyDescent="0.2">
      <c r="A6" s="31" t="s">
        <v>12</v>
      </c>
      <c r="B6" s="32" t="s">
        <v>13</v>
      </c>
      <c r="C6" s="33" t="s">
        <v>11</v>
      </c>
      <c r="D6" s="34">
        <f>D7+D8+D9+D12</f>
        <v>397260.00999999995</v>
      </c>
      <c r="E6" s="35">
        <f>E7+E8+E9+E12</f>
        <v>423854.59000000008</v>
      </c>
      <c r="F6" s="36">
        <f t="shared" ref="F6:F46" si="0">E6/D6*100</f>
        <v>106.69450217251924</v>
      </c>
      <c r="G6" s="37"/>
    </row>
    <row r="7" spans="1:7" s="30" customFormat="1" ht="18.75" customHeight="1" x14ac:dyDescent="0.25">
      <c r="A7" s="39" t="s">
        <v>14</v>
      </c>
      <c r="B7" s="40" t="s">
        <v>15</v>
      </c>
      <c r="C7" s="41" t="s">
        <v>11</v>
      </c>
      <c r="D7" s="42">
        <v>25737.74</v>
      </c>
      <c r="E7" s="43">
        <v>31018.81</v>
      </c>
      <c r="F7" s="36">
        <f t="shared" si="0"/>
        <v>120.51877903809736</v>
      </c>
      <c r="G7" s="44" t="s">
        <v>16</v>
      </c>
    </row>
    <row r="8" spans="1:7" ht="28.5" customHeight="1" x14ac:dyDescent="0.2">
      <c r="A8" s="39" t="s">
        <v>17</v>
      </c>
      <c r="B8" s="40" t="s">
        <v>18</v>
      </c>
      <c r="C8" s="41" t="s">
        <v>11</v>
      </c>
      <c r="D8" s="42">
        <v>72902.45</v>
      </c>
      <c r="E8" s="43">
        <v>97686.35</v>
      </c>
      <c r="F8" s="36">
        <f t="shared" si="0"/>
        <v>133.99597681559402</v>
      </c>
      <c r="G8" s="45" t="s">
        <v>19</v>
      </c>
    </row>
    <row r="9" spans="1:7" s="30" customFormat="1" ht="18.75" customHeight="1" x14ac:dyDescent="0.25">
      <c r="A9" s="39" t="s">
        <v>20</v>
      </c>
      <c r="B9" s="40" t="s">
        <v>21</v>
      </c>
      <c r="C9" s="41" t="s">
        <v>11</v>
      </c>
      <c r="D9" s="42">
        <v>291997.40999999997</v>
      </c>
      <c r="E9" s="43">
        <v>283785.90000000002</v>
      </c>
      <c r="F9" s="36">
        <f t="shared" si="0"/>
        <v>97.187814097392177</v>
      </c>
      <c r="G9" s="44"/>
    </row>
    <row r="10" spans="1:7" s="52" customFormat="1" ht="18.75" hidden="1" customHeight="1" x14ac:dyDescent="0.25">
      <c r="A10" s="46"/>
      <c r="B10" s="47" t="s">
        <v>22</v>
      </c>
      <c r="C10" s="48" t="s">
        <v>23</v>
      </c>
      <c r="D10" s="49">
        <v>24605.7</v>
      </c>
      <c r="E10" s="50">
        <v>27496.22</v>
      </c>
      <c r="F10" s="36">
        <f t="shared" si="0"/>
        <v>111.74735935169493</v>
      </c>
      <c r="G10" s="51"/>
    </row>
    <row r="11" spans="1:7" s="52" customFormat="1" ht="18.75" hidden="1" customHeight="1" x14ac:dyDescent="0.25">
      <c r="A11" s="46"/>
      <c r="B11" s="47" t="s">
        <v>24</v>
      </c>
      <c r="C11" s="48" t="s">
        <v>25</v>
      </c>
      <c r="D11" s="49">
        <f>D9/D10</f>
        <v>11.86706372913593</v>
      </c>
      <c r="E11" s="53">
        <f>E9/E10</f>
        <v>10.320905928160307</v>
      </c>
      <c r="F11" s="36">
        <f t="shared" si="0"/>
        <v>86.971016282827335</v>
      </c>
      <c r="G11" s="51"/>
    </row>
    <row r="12" spans="1:7" ht="27" customHeight="1" x14ac:dyDescent="0.2">
      <c r="A12" s="39" t="s">
        <v>26</v>
      </c>
      <c r="B12" s="40" t="s">
        <v>27</v>
      </c>
      <c r="C12" s="41" t="s">
        <v>11</v>
      </c>
      <c r="D12" s="42">
        <v>6622.41</v>
      </c>
      <c r="E12" s="43">
        <v>11363.53</v>
      </c>
      <c r="F12" s="36">
        <f t="shared" si="0"/>
        <v>171.59206391630843</v>
      </c>
      <c r="G12" s="45" t="s">
        <v>28</v>
      </c>
    </row>
    <row r="13" spans="1:7" s="38" customFormat="1" ht="18.75" customHeight="1" x14ac:dyDescent="0.2">
      <c r="A13" s="54" t="s">
        <v>29</v>
      </c>
      <c r="B13" s="32" t="s">
        <v>30</v>
      </c>
      <c r="C13" s="33" t="s">
        <v>11</v>
      </c>
      <c r="D13" s="34">
        <f>SUM(D14:D15)</f>
        <v>678673.56</v>
      </c>
      <c r="E13" s="35">
        <f>SUM(E14:E15)</f>
        <v>664286.05000000005</v>
      </c>
      <c r="F13" s="36">
        <f t="shared" si="0"/>
        <v>97.880054440311483</v>
      </c>
      <c r="G13" s="37"/>
    </row>
    <row r="14" spans="1:7" s="30" customFormat="1" ht="18.75" customHeight="1" x14ac:dyDescent="0.25">
      <c r="A14" s="55" t="s">
        <v>31</v>
      </c>
      <c r="B14" s="40" t="s">
        <v>32</v>
      </c>
      <c r="C14" s="41" t="s">
        <v>11</v>
      </c>
      <c r="D14" s="42">
        <v>619958.77</v>
      </c>
      <c r="E14" s="43">
        <v>603727.77</v>
      </c>
      <c r="F14" s="56">
        <f t="shared" si="0"/>
        <v>97.381922672051232</v>
      </c>
      <c r="G14" s="44"/>
    </row>
    <row r="15" spans="1:7" s="30" customFormat="1" ht="18.75" customHeight="1" x14ac:dyDescent="0.25">
      <c r="A15" s="57" t="s">
        <v>33</v>
      </c>
      <c r="B15" s="40" t="s">
        <v>34</v>
      </c>
      <c r="C15" s="41" t="s">
        <v>11</v>
      </c>
      <c r="D15" s="42">
        <v>58714.79</v>
      </c>
      <c r="E15" s="43">
        <v>60558.28</v>
      </c>
      <c r="F15" s="36">
        <f t="shared" si="0"/>
        <v>103.13973702366982</v>
      </c>
      <c r="G15" s="44"/>
    </row>
    <row r="16" spans="1:7" s="38" customFormat="1" ht="18.75" customHeight="1" x14ac:dyDescent="0.2">
      <c r="A16" s="54" t="s">
        <v>35</v>
      </c>
      <c r="B16" s="32" t="s">
        <v>36</v>
      </c>
      <c r="C16" s="33" t="s">
        <v>11</v>
      </c>
      <c r="D16" s="34">
        <f>SUM(D17:D18)</f>
        <v>1026852.01</v>
      </c>
      <c r="E16" s="35">
        <f>SUM(E17:E18)</f>
        <v>714201.21</v>
      </c>
      <c r="F16" s="36">
        <f t="shared" si="0"/>
        <v>69.552496664051915</v>
      </c>
      <c r="G16" s="37"/>
    </row>
    <row r="17" spans="1:7" ht="18.75" customHeight="1" x14ac:dyDescent="0.2">
      <c r="A17" s="39" t="s">
        <v>37</v>
      </c>
      <c r="B17" s="40" t="s">
        <v>38</v>
      </c>
      <c r="C17" s="41" t="s">
        <v>11</v>
      </c>
      <c r="D17" s="42">
        <v>1026279.5</v>
      </c>
      <c r="E17" s="43">
        <v>713639.58</v>
      </c>
      <c r="F17" s="36">
        <f>E17/D17*100</f>
        <v>69.536571664931429</v>
      </c>
      <c r="G17" s="58" t="s">
        <v>39</v>
      </c>
    </row>
    <row r="18" spans="1:7" s="30" customFormat="1" ht="18.75" customHeight="1" x14ac:dyDescent="0.25">
      <c r="A18" s="39" t="s">
        <v>40</v>
      </c>
      <c r="B18" s="40" t="s">
        <v>41</v>
      </c>
      <c r="C18" s="41" t="s">
        <v>11</v>
      </c>
      <c r="D18" s="42">
        <v>572.51</v>
      </c>
      <c r="E18" s="43">
        <v>561.63</v>
      </c>
      <c r="F18" s="36">
        <f t="shared" si="0"/>
        <v>98.099596513598016</v>
      </c>
      <c r="G18" s="44"/>
    </row>
    <row r="19" spans="1:7" s="61" customFormat="1" ht="39" customHeight="1" x14ac:dyDescent="0.25">
      <c r="A19" s="54" t="s">
        <v>42</v>
      </c>
      <c r="B19" s="59" t="s">
        <v>43</v>
      </c>
      <c r="C19" s="33" t="s">
        <v>11</v>
      </c>
      <c r="D19" s="34">
        <f>D20+D21</f>
        <v>100668.84</v>
      </c>
      <c r="E19" s="35">
        <f>E20+E21</f>
        <v>155679.33000000002</v>
      </c>
      <c r="F19" s="36">
        <f t="shared" si="0"/>
        <v>154.64500236617411</v>
      </c>
      <c r="G19" s="60" t="s">
        <v>44</v>
      </c>
    </row>
    <row r="20" spans="1:7" s="30" customFormat="1" ht="25.5" customHeight="1" x14ac:dyDescent="0.25">
      <c r="A20" s="39" t="s">
        <v>45</v>
      </c>
      <c r="B20" s="40" t="s">
        <v>46</v>
      </c>
      <c r="C20" s="41" t="s">
        <v>11</v>
      </c>
      <c r="D20" s="42">
        <v>69885.5</v>
      </c>
      <c r="E20" s="43">
        <v>114249.41</v>
      </c>
      <c r="F20" s="36">
        <f t="shared" si="0"/>
        <v>163.48085082027032</v>
      </c>
      <c r="G20" s="44"/>
    </row>
    <row r="21" spans="1:7" s="30" customFormat="1" ht="18.75" customHeight="1" x14ac:dyDescent="0.25">
      <c r="A21" s="57" t="s">
        <v>47</v>
      </c>
      <c r="B21" s="62" t="s">
        <v>48</v>
      </c>
      <c r="C21" s="41" t="s">
        <v>11</v>
      </c>
      <c r="D21" s="42">
        <v>30783.34</v>
      </c>
      <c r="E21" s="43">
        <v>41429.919999999998</v>
      </c>
      <c r="F21" s="36">
        <f t="shared" si="0"/>
        <v>134.58552580714112</v>
      </c>
      <c r="G21" s="44"/>
    </row>
    <row r="22" spans="1:7" s="61" customFormat="1" ht="39" customHeight="1" x14ac:dyDescent="0.25">
      <c r="A22" s="31" t="s">
        <v>49</v>
      </c>
      <c r="B22" s="59" t="s">
        <v>50</v>
      </c>
      <c r="C22" s="33" t="s">
        <v>11</v>
      </c>
      <c r="D22" s="63">
        <f>[1]расшифр.В!D9</f>
        <v>27341.07</v>
      </c>
      <c r="E22" s="64">
        <f>[1]расшифр.В!E9</f>
        <v>27376.100000000006</v>
      </c>
      <c r="F22" s="36">
        <f t="shared" si="0"/>
        <v>100.12812227173262</v>
      </c>
      <c r="G22" s="65"/>
    </row>
    <row r="23" spans="1:7" s="38" customFormat="1" ht="25.5" customHeight="1" x14ac:dyDescent="0.2">
      <c r="A23" s="54" t="s">
        <v>51</v>
      </c>
      <c r="B23" s="32" t="s">
        <v>52</v>
      </c>
      <c r="C23" s="33" t="s">
        <v>11</v>
      </c>
      <c r="D23" s="34">
        <f>[1]расшифр.В!D36</f>
        <v>169450.24000000002</v>
      </c>
      <c r="E23" s="35">
        <f>[1]расшифр.В!E36</f>
        <v>166302.18</v>
      </c>
      <c r="F23" s="36">
        <f t="shared" si="0"/>
        <v>98.142192067712614</v>
      </c>
      <c r="G23" s="37"/>
    </row>
    <row r="24" spans="1:7" ht="18.75" customHeight="1" x14ac:dyDescent="0.2">
      <c r="A24" s="66" t="s">
        <v>53</v>
      </c>
      <c r="B24" s="67" t="s">
        <v>54</v>
      </c>
      <c r="C24" s="68" t="s">
        <v>11</v>
      </c>
      <c r="D24" s="63">
        <f>D25+D38</f>
        <v>208458.37</v>
      </c>
      <c r="E24" s="64">
        <f>E25+E38</f>
        <v>281600.98000000004</v>
      </c>
      <c r="F24" s="36">
        <f t="shared" si="0"/>
        <v>135.08739418810578</v>
      </c>
      <c r="G24" s="58"/>
    </row>
    <row r="25" spans="1:7" s="38" customFormat="1" ht="18.75" customHeight="1" x14ac:dyDescent="0.2">
      <c r="A25" s="54" t="s">
        <v>55</v>
      </c>
      <c r="B25" s="32" t="s">
        <v>56</v>
      </c>
      <c r="C25" s="33" t="s">
        <v>11</v>
      </c>
      <c r="D25" s="34">
        <f>SUM(D27:D31,D32:D37)</f>
        <v>126629.47</v>
      </c>
      <c r="E25" s="35">
        <f>E26+E29+E30+E31+E32+E33+E34+E35+E36+E37</f>
        <v>202209.81000000003</v>
      </c>
      <c r="F25" s="36">
        <f t="shared" si="0"/>
        <v>159.68621680245525</v>
      </c>
      <c r="G25" s="69"/>
    </row>
    <row r="26" spans="1:7" ht="18.75" customHeight="1" x14ac:dyDescent="0.2">
      <c r="A26" s="39" t="s">
        <v>57</v>
      </c>
      <c r="B26" s="40" t="s">
        <v>58</v>
      </c>
      <c r="C26" s="41" t="s">
        <v>11</v>
      </c>
      <c r="D26" s="36">
        <f>SUM(D27:D28)</f>
        <v>44473.120000000003</v>
      </c>
      <c r="E26" s="43">
        <f>SUM(E27:E28)</f>
        <v>52140.32</v>
      </c>
      <c r="F26" s="36">
        <f t="shared" si="0"/>
        <v>117.24007670251153</v>
      </c>
      <c r="G26" s="58"/>
    </row>
    <row r="27" spans="1:7" ht="25.5" customHeight="1" x14ac:dyDescent="0.2">
      <c r="A27" s="39" t="s">
        <v>59</v>
      </c>
      <c r="B27" s="70" t="s">
        <v>60</v>
      </c>
      <c r="C27" s="41" t="s">
        <v>11</v>
      </c>
      <c r="D27" s="36">
        <v>40643.61</v>
      </c>
      <c r="E27" s="43">
        <v>47275.53</v>
      </c>
      <c r="F27" s="36">
        <f t="shared" si="0"/>
        <v>116.31725134652162</v>
      </c>
      <c r="G27" s="71" t="s">
        <v>61</v>
      </c>
    </row>
    <row r="28" spans="1:7" ht="18.75" customHeight="1" x14ac:dyDescent="0.2">
      <c r="A28" s="39" t="s">
        <v>62</v>
      </c>
      <c r="B28" s="70" t="s">
        <v>63</v>
      </c>
      <c r="C28" s="41" t="s">
        <v>11</v>
      </c>
      <c r="D28" s="36">
        <v>3829.51</v>
      </c>
      <c r="E28" s="43">
        <v>4864.79</v>
      </c>
      <c r="F28" s="36">
        <f t="shared" si="0"/>
        <v>127.03426809174019</v>
      </c>
      <c r="G28" s="72"/>
    </row>
    <row r="29" spans="1:7" s="30" customFormat="1" ht="36" customHeight="1" x14ac:dyDescent="0.25">
      <c r="A29" s="39" t="s">
        <v>64</v>
      </c>
      <c r="B29" s="62" t="s">
        <v>65</v>
      </c>
      <c r="C29" s="41" t="s">
        <v>11</v>
      </c>
      <c r="D29" s="36">
        <f>[1]расшифр.В!D49</f>
        <v>331.52</v>
      </c>
      <c r="E29" s="43">
        <f>[1]расшифр.В!E49</f>
        <v>335.92</v>
      </c>
      <c r="F29" s="36">
        <f t="shared" si="0"/>
        <v>101.32722007722008</v>
      </c>
      <c r="G29" s="44"/>
    </row>
    <row r="30" spans="1:7" ht="18.75" customHeight="1" x14ac:dyDescent="0.2">
      <c r="A30" s="39" t="s">
        <v>66</v>
      </c>
      <c r="B30" s="40" t="s">
        <v>67</v>
      </c>
      <c r="C30" s="41" t="s">
        <v>11</v>
      </c>
      <c r="D30" s="36">
        <f>[1]расшифр.В!D50</f>
        <v>21952.649999999998</v>
      </c>
      <c r="E30" s="43">
        <f>[1]расшифр.В!E50</f>
        <v>36749.700000000004</v>
      </c>
      <c r="F30" s="36">
        <f t="shared" si="0"/>
        <v>167.40439081386535</v>
      </c>
      <c r="G30" s="58" t="s">
        <v>68</v>
      </c>
    </row>
    <row r="31" spans="1:7" ht="18.75" customHeight="1" x14ac:dyDescent="0.2">
      <c r="A31" s="39" t="s">
        <v>69</v>
      </c>
      <c r="B31" s="40" t="s">
        <v>70</v>
      </c>
      <c r="C31" s="41" t="s">
        <v>11</v>
      </c>
      <c r="D31" s="73">
        <f>[1]расшифр.В!D54</f>
        <v>6048.25</v>
      </c>
      <c r="E31" s="74">
        <f>[1]расшифр.В!E54</f>
        <v>6495.32</v>
      </c>
      <c r="F31" s="36">
        <f t="shared" si="0"/>
        <v>107.39172487909725</v>
      </c>
      <c r="G31" s="58" t="s">
        <v>68</v>
      </c>
    </row>
    <row r="32" spans="1:7" s="30" customFormat="1" ht="18.75" customHeight="1" x14ac:dyDescent="0.25">
      <c r="A32" s="39" t="s">
        <v>71</v>
      </c>
      <c r="B32" s="40" t="s">
        <v>72</v>
      </c>
      <c r="C32" s="41" t="s">
        <v>11</v>
      </c>
      <c r="D32" s="36">
        <v>11325.3</v>
      </c>
      <c r="E32" s="43">
        <v>10863.22</v>
      </c>
      <c r="F32" s="36">
        <f t="shared" si="0"/>
        <v>95.919931480843772</v>
      </c>
      <c r="G32" s="75" t="s">
        <v>73</v>
      </c>
    </row>
    <row r="33" spans="1:7" s="30" customFormat="1" ht="18.75" customHeight="1" x14ac:dyDescent="0.25">
      <c r="A33" s="39" t="s">
        <v>74</v>
      </c>
      <c r="B33" s="40" t="s">
        <v>75</v>
      </c>
      <c r="C33" s="41" t="s">
        <v>11</v>
      </c>
      <c r="D33" s="36">
        <v>693.71</v>
      </c>
      <c r="E33" s="43">
        <v>922.02</v>
      </c>
      <c r="F33" s="36">
        <f t="shared" si="0"/>
        <v>132.91144714650213</v>
      </c>
      <c r="G33" s="75"/>
    </row>
    <row r="34" spans="1:7" s="30" customFormat="1" ht="42" customHeight="1" x14ac:dyDescent="0.25">
      <c r="A34" s="39" t="s">
        <v>76</v>
      </c>
      <c r="B34" s="40" t="s">
        <v>21</v>
      </c>
      <c r="C34" s="41" t="s">
        <v>11</v>
      </c>
      <c r="D34" s="36">
        <v>315.68</v>
      </c>
      <c r="E34" s="43">
        <v>136.6</v>
      </c>
      <c r="F34" s="36">
        <f t="shared" si="0"/>
        <v>43.271667511403948</v>
      </c>
      <c r="G34" s="76" t="s">
        <v>77</v>
      </c>
    </row>
    <row r="35" spans="1:7" s="30" customFormat="1" ht="24" customHeight="1" x14ac:dyDescent="0.2">
      <c r="A35" s="39" t="s">
        <v>78</v>
      </c>
      <c r="B35" s="40" t="s">
        <v>27</v>
      </c>
      <c r="C35" s="41" t="s">
        <v>11</v>
      </c>
      <c r="D35" s="36">
        <v>372.84</v>
      </c>
      <c r="E35" s="43">
        <v>634.69000000000005</v>
      </c>
      <c r="F35" s="36">
        <f t="shared" si="0"/>
        <v>170.23119836927373</v>
      </c>
      <c r="G35" s="45" t="s">
        <v>28</v>
      </c>
    </row>
    <row r="36" spans="1:7" ht="18.75" customHeight="1" x14ac:dyDescent="0.2">
      <c r="A36" s="39" t="s">
        <v>79</v>
      </c>
      <c r="B36" s="40" t="s">
        <v>15</v>
      </c>
      <c r="C36" s="41" t="s">
        <v>11</v>
      </c>
      <c r="D36" s="36">
        <v>1210.5999999999999</v>
      </c>
      <c r="E36" s="43">
        <v>2357.46</v>
      </c>
      <c r="F36" s="36">
        <f t="shared" si="0"/>
        <v>194.73484222699489</v>
      </c>
      <c r="G36" s="44" t="s">
        <v>16</v>
      </c>
    </row>
    <row r="37" spans="1:7" ht="18.75" customHeight="1" x14ac:dyDescent="0.2">
      <c r="A37" s="39" t="s">
        <v>80</v>
      </c>
      <c r="B37" s="40" t="s">
        <v>81</v>
      </c>
      <c r="C37" s="41" t="s">
        <v>11</v>
      </c>
      <c r="D37" s="36">
        <f>[1]расшифр.В!D61</f>
        <v>39905.799999999996</v>
      </c>
      <c r="E37" s="43">
        <f>[1]расшифр.В!E61</f>
        <v>91574.56</v>
      </c>
      <c r="F37" s="36">
        <f t="shared" si="0"/>
        <v>229.47681790616903</v>
      </c>
      <c r="G37" s="58" t="s">
        <v>68</v>
      </c>
    </row>
    <row r="38" spans="1:7" ht="18.75" customHeight="1" x14ac:dyDescent="0.2">
      <c r="A38" s="54" t="s">
        <v>82</v>
      </c>
      <c r="B38" s="32" t="s">
        <v>83</v>
      </c>
      <c r="C38" s="68" t="s">
        <v>11</v>
      </c>
      <c r="D38" s="63">
        <f>SUM(D39:D46)</f>
        <v>81828.900000000009</v>
      </c>
      <c r="E38" s="64">
        <f>SUM(E39:E46)</f>
        <v>79391.17</v>
      </c>
      <c r="F38" s="36">
        <f t="shared" si="0"/>
        <v>97.02094247875749</v>
      </c>
      <c r="G38" s="58"/>
    </row>
    <row r="39" spans="1:7" s="78" customFormat="1" ht="18.75" customHeight="1" x14ac:dyDescent="0.2">
      <c r="A39" s="39" t="s">
        <v>84</v>
      </c>
      <c r="B39" s="40" t="s">
        <v>85</v>
      </c>
      <c r="C39" s="41" t="s">
        <v>11</v>
      </c>
      <c r="D39" s="36">
        <v>66081.2</v>
      </c>
      <c r="E39" s="43">
        <v>65518.85</v>
      </c>
      <c r="F39" s="36">
        <f t="shared" si="0"/>
        <v>99.149001531449187</v>
      </c>
      <c r="G39" s="77"/>
    </row>
    <row r="40" spans="1:7" ht="18.75" customHeight="1" x14ac:dyDescent="0.2">
      <c r="A40" s="39" t="s">
        <v>86</v>
      </c>
      <c r="B40" s="40" t="s">
        <v>87</v>
      </c>
      <c r="C40" s="41" t="s">
        <v>11</v>
      </c>
      <c r="D40" s="36">
        <v>6744.49</v>
      </c>
      <c r="E40" s="43">
        <v>6677.99</v>
      </c>
      <c r="F40" s="36">
        <f t="shared" si="0"/>
        <v>99.014009954792726</v>
      </c>
      <c r="G40" s="58"/>
    </row>
    <row r="41" spans="1:7" ht="18.75" customHeight="1" x14ac:dyDescent="0.2">
      <c r="A41" s="39" t="s">
        <v>88</v>
      </c>
      <c r="B41" s="40" t="s">
        <v>72</v>
      </c>
      <c r="C41" s="41" t="s">
        <v>11</v>
      </c>
      <c r="D41" s="36">
        <v>2627.84</v>
      </c>
      <c r="E41" s="43">
        <v>1418.49</v>
      </c>
      <c r="F41" s="36">
        <f t="shared" si="0"/>
        <v>53.979313809059917</v>
      </c>
      <c r="G41" s="58" t="s">
        <v>89</v>
      </c>
    </row>
    <row r="42" spans="1:7" ht="18.75" customHeight="1" x14ac:dyDescent="0.2">
      <c r="A42" s="39" t="s">
        <v>90</v>
      </c>
      <c r="B42" s="40" t="s">
        <v>41</v>
      </c>
      <c r="C42" s="41" t="s">
        <v>11</v>
      </c>
      <c r="D42" s="36">
        <v>21.88</v>
      </c>
      <c r="E42" s="43">
        <v>21.93</v>
      </c>
      <c r="F42" s="36">
        <f t="shared" si="0"/>
        <v>100.22851919561245</v>
      </c>
      <c r="G42" s="58"/>
    </row>
    <row r="43" spans="1:7" s="30" customFormat="1" ht="45.75" customHeight="1" x14ac:dyDescent="0.25">
      <c r="A43" s="39" t="s">
        <v>91</v>
      </c>
      <c r="B43" s="40" t="s">
        <v>21</v>
      </c>
      <c r="C43" s="41" t="s">
        <v>11</v>
      </c>
      <c r="D43" s="36">
        <v>382.65</v>
      </c>
      <c r="E43" s="43">
        <v>278.85000000000002</v>
      </c>
      <c r="F43" s="36">
        <f t="shared" si="0"/>
        <v>72.873382987063906</v>
      </c>
      <c r="G43" s="76" t="s">
        <v>77</v>
      </c>
    </row>
    <row r="44" spans="1:7" s="30" customFormat="1" ht="26.25" customHeight="1" x14ac:dyDescent="0.25">
      <c r="A44" s="39" t="s">
        <v>92</v>
      </c>
      <c r="B44" s="40" t="s">
        <v>27</v>
      </c>
      <c r="C44" s="41" t="s">
        <v>11</v>
      </c>
      <c r="D44" s="36">
        <v>455.85</v>
      </c>
      <c r="E44" s="43">
        <v>367.03</v>
      </c>
      <c r="F44" s="36">
        <f t="shared" si="0"/>
        <v>80.515520456290432</v>
      </c>
      <c r="G44" s="79" t="s">
        <v>93</v>
      </c>
    </row>
    <row r="45" spans="1:7" ht="18.75" customHeight="1" x14ac:dyDescent="0.2">
      <c r="A45" s="39" t="s">
        <v>94</v>
      </c>
      <c r="B45" s="40" t="s">
        <v>95</v>
      </c>
      <c r="C45" s="41" t="s">
        <v>11</v>
      </c>
      <c r="D45" s="36">
        <v>2567.14</v>
      </c>
      <c r="E45" s="43">
        <v>2218.63</v>
      </c>
      <c r="F45" s="36">
        <f t="shared" si="0"/>
        <v>86.424191902272568</v>
      </c>
      <c r="G45" s="44" t="s">
        <v>96</v>
      </c>
    </row>
    <row r="46" spans="1:7" ht="24" customHeight="1" thickBot="1" x14ac:dyDescent="0.25">
      <c r="A46" s="80" t="s">
        <v>97</v>
      </c>
      <c r="B46" s="81" t="s">
        <v>81</v>
      </c>
      <c r="C46" s="82" t="s">
        <v>11</v>
      </c>
      <c r="D46" s="83">
        <f>[1]расшифр.В!D80</f>
        <v>2947.8500000000004</v>
      </c>
      <c r="E46" s="84">
        <v>2889.4</v>
      </c>
      <c r="F46" s="85">
        <f t="shared" si="0"/>
        <v>98.017198975524522</v>
      </c>
      <c r="G46" s="58"/>
    </row>
    <row r="47" spans="1:7" ht="18.75" customHeight="1" x14ac:dyDescent="0.2">
      <c r="A47" s="86" t="s">
        <v>98</v>
      </c>
      <c r="B47" s="87" t="s">
        <v>99</v>
      </c>
      <c r="C47" s="25" t="s">
        <v>11</v>
      </c>
      <c r="D47" s="88">
        <f>D24+D5</f>
        <v>2608704.1</v>
      </c>
      <c r="E47" s="27">
        <f>E24+E5</f>
        <v>2433300.4400000004</v>
      </c>
      <c r="F47" s="28">
        <f>E47/D47*100</f>
        <v>93.276214807191053</v>
      </c>
      <c r="G47" s="58"/>
    </row>
    <row r="48" spans="1:7" ht="18.75" hidden="1" customHeight="1" x14ac:dyDescent="0.2">
      <c r="A48" s="89"/>
      <c r="B48" s="90" t="s">
        <v>100</v>
      </c>
      <c r="C48" s="68" t="s">
        <v>11</v>
      </c>
      <c r="D48" s="36"/>
      <c r="E48" s="43"/>
      <c r="F48" s="91" t="e">
        <f t="shared" ref="F48:F62" si="1">E48/D48*100</f>
        <v>#DIV/0!</v>
      </c>
      <c r="G48" s="58"/>
    </row>
    <row r="49" spans="1:7" ht="24.75" customHeight="1" x14ac:dyDescent="0.2">
      <c r="A49" s="66" t="s">
        <v>101</v>
      </c>
      <c r="B49" s="67" t="s">
        <v>102</v>
      </c>
      <c r="C49" s="68" t="s">
        <v>11</v>
      </c>
      <c r="D49" s="63">
        <f>D52-D47-D50</f>
        <v>-98092.899999999907</v>
      </c>
      <c r="E49" s="63">
        <f>E52-E47-E50</f>
        <v>-220935.48000000045</v>
      </c>
      <c r="F49" s="36">
        <f>(220935.48-98092.9)/ABS(D49)*100</f>
        <v>125.23085768694793</v>
      </c>
      <c r="G49" s="92"/>
    </row>
    <row r="50" spans="1:7" ht="24" customHeight="1" x14ac:dyDescent="0.2">
      <c r="A50" s="66" t="s">
        <v>103</v>
      </c>
      <c r="B50" s="67" t="s">
        <v>104</v>
      </c>
      <c r="C50" s="68" t="s">
        <v>11</v>
      </c>
      <c r="D50" s="63">
        <v>0</v>
      </c>
      <c r="E50" s="63">
        <v>0</v>
      </c>
      <c r="F50" s="93"/>
      <c r="G50" s="92"/>
    </row>
    <row r="51" spans="1:7" s="30" customFormat="1" ht="24" customHeight="1" x14ac:dyDescent="0.25">
      <c r="A51" s="66" t="s">
        <v>105</v>
      </c>
      <c r="B51" s="67" t="s">
        <v>106</v>
      </c>
      <c r="C51" s="94" t="s">
        <v>11</v>
      </c>
      <c r="D51" s="36">
        <v>2372362</v>
      </c>
      <c r="E51" s="36">
        <v>2372362</v>
      </c>
      <c r="F51" s="93">
        <f t="shared" si="1"/>
        <v>100</v>
      </c>
      <c r="G51" s="95"/>
    </row>
    <row r="52" spans="1:7" s="14" customFormat="1" ht="24" customHeight="1" x14ac:dyDescent="0.2">
      <c r="A52" s="66" t="s">
        <v>107</v>
      </c>
      <c r="B52" s="67" t="s">
        <v>108</v>
      </c>
      <c r="C52" s="94" t="s">
        <v>11</v>
      </c>
      <c r="D52" s="63">
        <v>2510611.2000000002</v>
      </c>
      <c r="E52" s="63">
        <v>2212364.96</v>
      </c>
      <c r="F52" s="96">
        <f t="shared" si="1"/>
        <v>88.120572392889812</v>
      </c>
      <c r="G52" s="97" t="s">
        <v>109</v>
      </c>
    </row>
    <row r="53" spans="1:7" s="14" customFormat="1" ht="24" hidden="1" customHeight="1" x14ac:dyDescent="0.2">
      <c r="A53" s="98"/>
      <c r="B53" s="67" t="s">
        <v>110</v>
      </c>
      <c r="C53" s="94" t="s">
        <v>11</v>
      </c>
      <c r="D53" s="36"/>
      <c r="E53" s="43"/>
      <c r="F53" s="93" t="e">
        <f t="shared" si="1"/>
        <v>#DIV/0!</v>
      </c>
      <c r="G53" s="99"/>
    </row>
    <row r="54" spans="1:7" s="14" customFormat="1" ht="24" hidden="1" customHeight="1" x14ac:dyDescent="0.2">
      <c r="A54" s="98"/>
      <c r="B54" s="67" t="s">
        <v>111</v>
      </c>
      <c r="C54" s="94" t="s">
        <v>11</v>
      </c>
      <c r="D54" s="36"/>
      <c r="E54" s="43"/>
      <c r="F54" s="93" t="e">
        <f t="shared" si="1"/>
        <v>#DIV/0!</v>
      </c>
      <c r="G54" s="99"/>
    </row>
    <row r="55" spans="1:7" s="101" customFormat="1" ht="18.75" customHeight="1" x14ac:dyDescent="0.25">
      <c r="A55" s="39"/>
      <c r="B55" s="67" t="s">
        <v>112</v>
      </c>
      <c r="C55" s="41" t="s">
        <v>113</v>
      </c>
      <c r="D55" s="36">
        <v>34230.69</v>
      </c>
      <c r="E55" s="43">
        <v>33974.199999999997</v>
      </c>
      <c r="F55" s="93">
        <f t="shared" si="1"/>
        <v>99.25070163645546</v>
      </c>
      <c r="G55" s="100"/>
    </row>
    <row r="56" spans="1:7" ht="30" customHeight="1" x14ac:dyDescent="0.2">
      <c r="A56" s="98" t="s">
        <v>114</v>
      </c>
      <c r="B56" s="67" t="s">
        <v>115</v>
      </c>
      <c r="C56" s="68" t="s">
        <v>113</v>
      </c>
      <c r="D56" s="63">
        <f>D57+D58+D59</f>
        <v>25869.510000000002</v>
      </c>
      <c r="E56" s="64">
        <f>E57+E58+E59</f>
        <v>22695.75</v>
      </c>
      <c r="F56" s="96">
        <f t="shared" si="1"/>
        <v>87.731657847404136</v>
      </c>
      <c r="G56" s="102" t="s">
        <v>116</v>
      </c>
    </row>
    <row r="57" spans="1:7" ht="18.75" customHeight="1" x14ac:dyDescent="0.2">
      <c r="A57" s="39"/>
      <c r="B57" s="103" t="s">
        <v>117</v>
      </c>
      <c r="C57" s="41" t="s">
        <v>113</v>
      </c>
      <c r="D57" s="36">
        <v>15178.38</v>
      </c>
      <c r="E57" s="43">
        <v>13663.2</v>
      </c>
      <c r="F57" s="93">
        <f t="shared" si="1"/>
        <v>90.01751175026584</v>
      </c>
      <c r="G57" s="72"/>
    </row>
    <row r="58" spans="1:7" ht="39.75" customHeight="1" x14ac:dyDescent="0.2">
      <c r="A58" s="39"/>
      <c r="B58" s="104" t="s">
        <v>118</v>
      </c>
      <c r="C58" s="41" t="s">
        <v>113</v>
      </c>
      <c r="D58" s="36">
        <v>5674.2800000000007</v>
      </c>
      <c r="E58" s="43">
        <v>4306.76</v>
      </c>
      <c r="F58" s="93">
        <f t="shared" si="1"/>
        <v>75.899673614978454</v>
      </c>
      <c r="G58" s="72"/>
    </row>
    <row r="59" spans="1:7" ht="21.75" customHeight="1" x14ac:dyDescent="0.2">
      <c r="A59" s="39"/>
      <c r="B59" s="104" t="s">
        <v>119</v>
      </c>
      <c r="C59" s="41" t="s">
        <v>113</v>
      </c>
      <c r="D59" s="36">
        <v>5016.8500000000004</v>
      </c>
      <c r="E59" s="43">
        <v>4725.79</v>
      </c>
      <c r="F59" s="93">
        <f t="shared" si="1"/>
        <v>94.198351555258768</v>
      </c>
      <c r="G59" s="72"/>
    </row>
    <row r="60" spans="1:7" ht="22.5" customHeight="1" x14ac:dyDescent="0.2">
      <c r="A60" s="98" t="s">
        <v>114</v>
      </c>
      <c r="B60" s="67" t="s">
        <v>120</v>
      </c>
      <c r="C60" s="68" t="s">
        <v>121</v>
      </c>
      <c r="D60" s="105">
        <f>D61/D55</f>
        <v>0.16491633677264464</v>
      </c>
      <c r="E60" s="105">
        <f>E61/E55</f>
        <v>0.17056766605247511</v>
      </c>
      <c r="F60" s="96">
        <f t="shared" si="1"/>
        <v>103.42678559955007</v>
      </c>
      <c r="G60" s="58"/>
    </row>
    <row r="61" spans="1:7" s="111" customFormat="1" ht="18.75" customHeight="1" x14ac:dyDescent="0.25">
      <c r="A61" s="106"/>
      <c r="B61" s="107" t="s">
        <v>122</v>
      </c>
      <c r="C61" s="48" t="s">
        <v>113</v>
      </c>
      <c r="D61" s="108">
        <v>5645.2</v>
      </c>
      <c r="E61" s="109">
        <v>5794.9</v>
      </c>
      <c r="F61" s="93">
        <f t="shared" si="1"/>
        <v>102.65181038758591</v>
      </c>
      <c r="G61" s="110"/>
    </row>
    <row r="62" spans="1:7" s="14" customFormat="1" ht="18.75" customHeight="1" x14ac:dyDescent="0.2">
      <c r="A62" s="66" t="s">
        <v>123</v>
      </c>
      <c r="B62" s="67" t="s">
        <v>124</v>
      </c>
      <c r="C62" s="68" t="s">
        <v>125</v>
      </c>
      <c r="D62" s="63">
        <f>D52/D56</f>
        <v>97.049043449218786</v>
      </c>
      <c r="E62" s="63">
        <f>E52/E56</f>
        <v>97.479261976361215</v>
      </c>
      <c r="F62" s="96">
        <f t="shared" si="1"/>
        <v>100.44330012110582</v>
      </c>
      <c r="G62" s="99"/>
    </row>
    <row r="63" spans="1:7" s="14" customFormat="1" ht="26.25" hidden="1" customHeight="1" x14ac:dyDescent="0.2">
      <c r="A63" s="66" t="s">
        <v>123</v>
      </c>
      <c r="B63" s="67" t="s">
        <v>126</v>
      </c>
      <c r="C63" s="68" t="s">
        <v>125</v>
      </c>
      <c r="D63" s="63">
        <f>D52/D56</f>
        <v>97.049043449218786</v>
      </c>
      <c r="E63" s="64"/>
      <c r="F63" s="63"/>
      <c r="G63" s="99"/>
    </row>
    <row r="64" spans="1:7" ht="25.5" hidden="1" customHeight="1" x14ac:dyDescent="0.2">
      <c r="A64" s="39"/>
      <c r="B64" s="90" t="s">
        <v>127</v>
      </c>
      <c r="C64" s="41" t="s">
        <v>128</v>
      </c>
      <c r="D64" s="112">
        <f>ROUND((D65*0.25*1.12*365/12),2)</f>
        <v>505.38</v>
      </c>
      <c r="E64" s="113"/>
      <c r="F64" s="112"/>
      <c r="G64" s="58"/>
    </row>
    <row r="65" spans="1:7" x14ac:dyDescent="0.2">
      <c r="A65" s="39"/>
      <c r="B65" s="104" t="s">
        <v>129</v>
      </c>
      <c r="C65" s="68" t="s">
        <v>125</v>
      </c>
      <c r="D65" s="114">
        <v>59.34</v>
      </c>
      <c r="E65" s="114">
        <v>59.34</v>
      </c>
      <c r="F65" s="114"/>
      <c r="G65" s="58"/>
    </row>
    <row r="66" spans="1:7" s="14" customFormat="1" ht="82.5" customHeight="1" x14ac:dyDescent="0.2">
      <c r="A66" s="115"/>
      <c r="B66" s="104" t="s">
        <v>130</v>
      </c>
      <c r="C66" s="68" t="s">
        <v>125</v>
      </c>
      <c r="D66" s="116" t="s">
        <v>131</v>
      </c>
      <c r="E66" s="116" t="s">
        <v>131</v>
      </c>
      <c r="F66" s="116"/>
      <c r="G66" s="99"/>
    </row>
    <row r="67" spans="1:7" s="14" customFormat="1" ht="19.5" thickBot="1" x14ac:dyDescent="0.25">
      <c r="A67" s="117"/>
      <c r="B67" s="118" t="s">
        <v>132</v>
      </c>
      <c r="C67" s="119" t="s">
        <v>125</v>
      </c>
      <c r="D67" s="120">
        <v>197.02</v>
      </c>
      <c r="E67" s="120">
        <v>197.02</v>
      </c>
      <c r="F67" s="120"/>
      <c r="G67" s="121"/>
    </row>
    <row r="68" spans="1:7" s="14" customFormat="1" ht="18.75" customHeight="1" x14ac:dyDescent="0.2">
      <c r="A68" s="122"/>
      <c r="C68" s="123"/>
      <c r="D68" s="124"/>
      <c r="E68" s="125"/>
      <c r="F68" s="125"/>
    </row>
    <row r="69" spans="1:7" s="14" customFormat="1" ht="18.75" customHeight="1" x14ac:dyDescent="0.2">
      <c r="A69" s="122"/>
      <c r="C69" s="123"/>
      <c r="D69" s="124"/>
      <c r="E69" s="125"/>
      <c r="F69" s="125"/>
    </row>
    <row r="70" spans="1:7" s="14" customFormat="1" ht="18.75" customHeight="1" thickBot="1" x14ac:dyDescent="0.25">
      <c r="A70" s="122"/>
      <c r="B70" s="126" t="s">
        <v>133</v>
      </c>
      <c r="C70" s="123"/>
      <c r="D70" s="124"/>
      <c r="E70" s="125"/>
      <c r="F70" s="125"/>
    </row>
    <row r="71" spans="1:7" s="14" customFormat="1" ht="18.75" customHeight="1" x14ac:dyDescent="0.2">
      <c r="A71" s="127" t="s">
        <v>134</v>
      </c>
      <c r="B71" s="128" t="s">
        <v>135</v>
      </c>
      <c r="C71" s="129" t="s">
        <v>136</v>
      </c>
      <c r="D71" s="130">
        <f>SUM(D73:D78)</f>
        <v>509.7</v>
      </c>
      <c r="E71" s="131">
        <f>SUM(E73:E78)</f>
        <v>474</v>
      </c>
      <c r="F71" s="132"/>
    </row>
    <row r="72" spans="1:7" s="14" customFormat="1" ht="18.75" customHeight="1" x14ac:dyDescent="0.2">
      <c r="A72" s="133"/>
      <c r="B72" s="134" t="s">
        <v>137</v>
      </c>
      <c r="C72" s="135"/>
      <c r="D72" s="136"/>
      <c r="E72" s="137"/>
      <c r="F72" s="138"/>
    </row>
    <row r="73" spans="1:7" s="14" customFormat="1" ht="27.75" customHeight="1" x14ac:dyDescent="0.2">
      <c r="A73" s="139" t="s">
        <v>138</v>
      </c>
      <c r="B73" s="140" t="s">
        <v>139</v>
      </c>
      <c r="C73" s="135" t="s">
        <v>136</v>
      </c>
      <c r="D73" s="136">
        <v>419.2</v>
      </c>
      <c r="E73" s="141">
        <v>392.7</v>
      </c>
      <c r="F73" s="138"/>
    </row>
    <row r="74" spans="1:7" s="14" customFormat="1" ht="15" hidden="1" customHeight="1" x14ac:dyDescent="0.2">
      <c r="A74" s="139" t="s">
        <v>140</v>
      </c>
      <c r="B74" s="142"/>
      <c r="C74" s="135" t="s">
        <v>136</v>
      </c>
      <c r="D74" s="143" t="s">
        <v>141</v>
      </c>
      <c r="E74" s="144"/>
      <c r="F74" s="138"/>
    </row>
    <row r="75" spans="1:7" s="14" customFormat="1" ht="18.75" hidden="1" customHeight="1" x14ac:dyDescent="0.2">
      <c r="A75" s="139" t="s">
        <v>142</v>
      </c>
      <c r="B75" s="145" t="s">
        <v>143</v>
      </c>
      <c r="C75" s="135" t="s">
        <v>136</v>
      </c>
      <c r="D75" s="136"/>
      <c r="E75" s="144"/>
      <c r="F75" s="138"/>
    </row>
    <row r="76" spans="1:7" s="14" customFormat="1" ht="30.75" customHeight="1" x14ac:dyDescent="0.2">
      <c r="A76" s="139" t="s">
        <v>140</v>
      </c>
      <c r="B76" s="140" t="s">
        <v>144</v>
      </c>
      <c r="C76" s="135" t="s">
        <v>136</v>
      </c>
      <c r="D76" s="138">
        <v>22.5</v>
      </c>
      <c r="E76" s="144">
        <v>26.1</v>
      </c>
      <c r="F76" s="138"/>
    </row>
    <row r="77" spans="1:7" s="101" customFormat="1" ht="24" customHeight="1" x14ac:dyDescent="0.25">
      <c r="A77" s="139" t="s">
        <v>145</v>
      </c>
      <c r="B77" s="140" t="s">
        <v>146</v>
      </c>
      <c r="C77" s="135" t="s">
        <v>136</v>
      </c>
      <c r="D77" s="136">
        <v>1</v>
      </c>
      <c r="E77" s="146">
        <v>1</v>
      </c>
      <c r="F77" s="138"/>
    </row>
    <row r="78" spans="1:7" s="14" customFormat="1" ht="21.75" customHeight="1" x14ac:dyDescent="0.2">
      <c r="A78" s="147" t="s">
        <v>147</v>
      </c>
      <c r="B78" s="140" t="s">
        <v>148</v>
      </c>
      <c r="C78" s="135" t="s">
        <v>136</v>
      </c>
      <c r="D78" s="138">
        <v>67</v>
      </c>
      <c r="E78" s="141">
        <v>54.2</v>
      </c>
      <c r="F78" s="138"/>
    </row>
    <row r="79" spans="1:7" s="101" customFormat="1" ht="21.75" customHeight="1" x14ac:dyDescent="0.25">
      <c r="A79" s="139" t="s">
        <v>149</v>
      </c>
      <c r="B79" s="148" t="s">
        <v>150</v>
      </c>
      <c r="C79" s="149" t="s">
        <v>151</v>
      </c>
      <c r="D79" s="150">
        <f>(D14+D39+D27+D83*12/1000)/D71/12*1000</f>
        <v>119162.64076907982</v>
      </c>
      <c r="E79" s="150">
        <f>(E14+E39+E27+E83*12/1000)/E71/12*1000</f>
        <v>126346.49191279887</v>
      </c>
      <c r="F79" s="151"/>
    </row>
    <row r="80" spans="1:7" ht="18.75" customHeight="1" x14ac:dyDescent="0.2">
      <c r="A80" s="152"/>
      <c r="B80" s="134" t="s">
        <v>137</v>
      </c>
      <c r="C80" s="135"/>
      <c r="D80" s="153"/>
      <c r="E80" s="154"/>
      <c r="F80" s="155"/>
    </row>
    <row r="81" spans="1:6" ht="18.75" customHeight="1" x14ac:dyDescent="0.2">
      <c r="A81" s="139" t="s">
        <v>152</v>
      </c>
      <c r="B81" s="140" t="s">
        <v>139</v>
      </c>
      <c r="C81" s="135" t="s">
        <v>151</v>
      </c>
      <c r="D81" s="156">
        <f>D14/D73/12*1000</f>
        <v>123242.43996501273</v>
      </c>
      <c r="E81" s="156">
        <f>E14/E73/12*1000</f>
        <v>128114.71224853577</v>
      </c>
      <c r="F81" s="157"/>
    </row>
    <row r="82" spans="1:6" ht="18.75" customHeight="1" x14ac:dyDescent="0.2">
      <c r="A82" s="139" t="s">
        <v>153</v>
      </c>
      <c r="B82" s="140" t="s">
        <v>144</v>
      </c>
      <c r="C82" s="135" t="s">
        <v>151</v>
      </c>
      <c r="D82" s="156">
        <v>142522</v>
      </c>
      <c r="E82" s="156">
        <f>E27/E76/12*1000</f>
        <v>150943.5823754789</v>
      </c>
      <c r="F82" s="157"/>
    </row>
    <row r="83" spans="1:6" ht="18.75" customHeight="1" x14ac:dyDescent="0.2">
      <c r="A83" s="139" t="s">
        <v>154</v>
      </c>
      <c r="B83" s="158" t="s">
        <v>146</v>
      </c>
      <c r="C83" s="159" t="s">
        <v>151</v>
      </c>
      <c r="D83" s="156">
        <v>180233</v>
      </c>
      <c r="E83" s="156">
        <v>178058</v>
      </c>
      <c r="F83" s="157"/>
    </row>
    <row r="84" spans="1:6" ht="18.75" customHeight="1" thickBot="1" x14ac:dyDescent="0.25">
      <c r="A84" s="160" t="s">
        <v>155</v>
      </c>
      <c r="B84" s="161" t="s">
        <v>148</v>
      </c>
      <c r="C84" s="162" t="s">
        <v>151</v>
      </c>
      <c r="D84" s="163">
        <f>D39/D78/12*1000</f>
        <v>82190.547263681583</v>
      </c>
      <c r="E84" s="163">
        <f>E39/E78/12*1000</f>
        <v>100736.23923739235</v>
      </c>
      <c r="F84" s="157"/>
    </row>
    <row r="85" spans="1:6" ht="18.75" customHeight="1" x14ac:dyDescent="0.2">
      <c r="A85" s="164"/>
      <c r="B85" s="124"/>
      <c r="C85" s="165"/>
    </row>
    <row r="86" spans="1:6" ht="18.75" customHeight="1" x14ac:dyDescent="0.2">
      <c r="A86" s="164"/>
      <c r="B86" s="166"/>
      <c r="C86" s="165"/>
      <c r="D86" s="167"/>
      <c r="E86" s="167"/>
    </row>
    <row r="87" spans="1:6" ht="18.75" customHeight="1" x14ac:dyDescent="0.2">
      <c r="A87" s="164"/>
      <c r="B87" s="166"/>
      <c r="C87" s="165"/>
      <c r="D87" s="167"/>
      <c r="E87" s="167"/>
    </row>
    <row r="88" spans="1:6" ht="18.75" customHeight="1" x14ac:dyDescent="0.2">
      <c r="A88" s="164"/>
      <c r="B88" s="124"/>
      <c r="C88" s="165"/>
      <c r="D88" s="167"/>
    </row>
    <row r="89" spans="1:6" ht="18.75" customHeight="1" x14ac:dyDescent="0.2">
      <c r="A89" s="168"/>
      <c r="B89" s="124"/>
    </row>
    <row r="90" spans="1:6" s="174" customFormat="1" ht="18.75" customHeight="1" x14ac:dyDescent="0.3">
      <c r="A90" s="170"/>
      <c r="B90" s="171"/>
      <c r="C90" s="172"/>
      <c r="D90" s="173"/>
      <c r="E90" s="173"/>
      <c r="F90" s="173"/>
    </row>
    <row r="91" spans="1:6" s="14" customFormat="1" ht="18.75" customHeight="1" x14ac:dyDescent="0.2">
      <c r="A91" s="122"/>
      <c r="B91" s="126"/>
      <c r="C91" s="123"/>
      <c r="D91" s="125"/>
      <c r="E91" s="125"/>
      <c r="F91" s="125"/>
    </row>
    <row r="92" spans="1:6" ht="18.75" customHeight="1" x14ac:dyDescent="0.2">
      <c r="A92" s="168"/>
      <c r="B92" s="124"/>
      <c r="C92" s="5"/>
      <c r="D92" s="5"/>
      <c r="E92" s="5"/>
      <c r="F92" s="5"/>
    </row>
    <row r="93" spans="1:6" ht="18.75" customHeight="1" x14ac:dyDescent="0.2">
      <c r="A93" s="168"/>
      <c r="B93" s="124"/>
      <c r="C93" s="5"/>
      <c r="D93" s="5"/>
      <c r="E93" s="5"/>
      <c r="F93" s="5"/>
    </row>
    <row r="94" spans="1:6" ht="18.75" customHeight="1" x14ac:dyDescent="0.2">
      <c r="A94" s="175"/>
      <c r="B94" s="124"/>
      <c r="C94" s="5"/>
      <c r="D94" s="176"/>
      <c r="E94" s="176"/>
      <c r="F94" s="5"/>
    </row>
    <row r="95" spans="1:6" ht="18.75" customHeight="1" x14ac:dyDescent="0.2">
      <c r="A95" s="177"/>
      <c r="B95" s="124"/>
      <c r="C95" s="5"/>
      <c r="D95" s="178"/>
      <c r="E95" s="178"/>
      <c r="F95" s="5"/>
    </row>
    <row r="96" spans="1:6" ht="18.75" customHeight="1" x14ac:dyDescent="0.2">
      <c r="A96" s="177"/>
      <c r="B96" s="124"/>
      <c r="C96" s="5"/>
      <c r="D96" s="176"/>
      <c r="E96" s="176"/>
      <c r="F96" s="5"/>
    </row>
    <row r="97" spans="1:6" ht="18.75" customHeight="1" x14ac:dyDescent="0.2">
      <c r="A97" s="177"/>
      <c r="C97" s="5"/>
      <c r="D97" s="5"/>
      <c r="E97" s="5"/>
      <c r="F97" s="5"/>
    </row>
    <row r="98" spans="1:6" ht="18.75" customHeight="1" x14ac:dyDescent="0.2">
      <c r="A98" s="177"/>
      <c r="C98" s="5"/>
      <c r="D98" s="5"/>
      <c r="E98" s="5"/>
      <c r="F98" s="5"/>
    </row>
    <row r="99" spans="1:6" ht="18.75" customHeight="1" x14ac:dyDescent="0.2">
      <c r="A99" s="177"/>
    </row>
    <row r="100" spans="1:6" ht="18.75" customHeight="1" x14ac:dyDescent="0.2">
      <c r="A100" s="177"/>
    </row>
    <row r="101" spans="1:6" ht="18.75" customHeight="1" x14ac:dyDescent="0.2"/>
    <row r="102" spans="1:6" ht="18.75" customHeight="1" x14ac:dyDescent="0.2"/>
    <row r="103" spans="1:6" ht="18.75" customHeight="1" x14ac:dyDescent="0.2"/>
    <row r="104" spans="1:6" ht="18.75" customHeight="1" x14ac:dyDescent="0.2"/>
    <row r="105" spans="1:6" ht="18.75" customHeight="1" x14ac:dyDescent="0.2"/>
    <row r="106" spans="1:6" ht="18.75" customHeight="1" x14ac:dyDescent="0.2"/>
    <row r="107" spans="1:6" ht="18.75" customHeight="1" x14ac:dyDescent="0.2"/>
    <row r="108" spans="1:6" ht="18.75" customHeight="1" x14ac:dyDescent="0.2"/>
    <row r="109" spans="1:6" ht="18.75" customHeight="1" x14ac:dyDescent="0.2"/>
    <row r="110" spans="1:6" ht="18.75" customHeight="1" x14ac:dyDescent="0.2"/>
    <row r="111" spans="1:6" ht="18.75" customHeight="1" x14ac:dyDescent="0.2"/>
    <row r="112" spans="1:6" ht="18.75" customHeight="1" x14ac:dyDescent="0.2"/>
    <row r="113" spans="2:3" ht="18.75" customHeight="1" x14ac:dyDescent="0.2"/>
    <row r="114" spans="2:3" ht="18.75" customHeight="1" x14ac:dyDescent="0.2">
      <c r="B114" s="179"/>
    </row>
    <row r="115" spans="2:3" ht="18.75" customHeight="1" x14ac:dyDescent="0.2">
      <c r="B115" s="125"/>
    </row>
    <row r="116" spans="2:3" ht="18.75" customHeight="1" x14ac:dyDescent="0.2">
      <c r="B116" s="125"/>
    </row>
    <row r="117" spans="2:3" ht="18.75" customHeight="1" x14ac:dyDescent="0.2"/>
    <row r="118" spans="2:3" ht="18.75" customHeight="1" x14ac:dyDescent="0.2">
      <c r="C118" s="180"/>
    </row>
    <row r="119" spans="2:3" ht="18.75" customHeight="1" x14ac:dyDescent="0.2">
      <c r="C119" s="180"/>
    </row>
    <row r="120" spans="2:3" ht="18.75" customHeight="1" x14ac:dyDescent="0.2">
      <c r="B120" s="125"/>
      <c r="C120" s="180"/>
    </row>
    <row r="121" spans="2:3" ht="18.75" customHeight="1" x14ac:dyDescent="0.2"/>
    <row r="122" spans="2:3" ht="18.75" customHeight="1" x14ac:dyDescent="0.2">
      <c r="C122" s="181"/>
    </row>
    <row r="123" spans="2:3" ht="18.75" customHeight="1" x14ac:dyDescent="0.2">
      <c r="B123" s="182"/>
    </row>
    <row r="124" spans="2:3" ht="18.75" customHeight="1" x14ac:dyDescent="0.2"/>
    <row r="125" spans="2:3" ht="18.75" customHeight="1" x14ac:dyDescent="0.2">
      <c r="C125" s="181"/>
    </row>
    <row r="126" spans="2:3" ht="18.75" customHeight="1" x14ac:dyDescent="0.2">
      <c r="C126" s="180"/>
    </row>
    <row r="127" spans="2:3" ht="18.75" customHeight="1" x14ac:dyDescent="0.2">
      <c r="C127" s="180"/>
    </row>
    <row r="128" spans="2:3" ht="18.75" customHeight="1" x14ac:dyDescent="0.2">
      <c r="B128" s="125"/>
      <c r="C128" s="180"/>
    </row>
    <row r="129" spans="2:3" ht="18.75" customHeight="1" x14ac:dyDescent="0.2"/>
    <row r="130" spans="2:3" ht="18.75" customHeight="1" x14ac:dyDescent="0.2">
      <c r="B130" s="183"/>
    </row>
    <row r="131" spans="2:3" ht="18.75" customHeight="1" x14ac:dyDescent="0.2"/>
    <row r="132" spans="2:3" ht="18.75" customHeight="1" x14ac:dyDescent="0.2"/>
    <row r="133" spans="2:3" ht="18.75" customHeight="1" x14ac:dyDescent="0.2">
      <c r="B133" s="179"/>
    </row>
    <row r="134" spans="2:3" ht="18.75" customHeight="1" x14ac:dyDescent="0.2">
      <c r="B134" s="125"/>
    </row>
    <row r="135" spans="2:3" ht="18.75" customHeight="1" x14ac:dyDescent="0.2">
      <c r="B135" s="125"/>
    </row>
    <row r="136" spans="2:3" ht="18.75" customHeight="1" x14ac:dyDescent="0.2"/>
    <row r="137" spans="2:3" ht="18.75" customHeight="1" x14ac:dyDescent="0.2">
      <c r="C137" s="180"/>
    </row>
    <row r="138" spans="2:3" ht="18.75" customHeight="1" x14ac:dyDescent="0.2">
      <c r="C138" s="180"/>
    </row>
    <row r="139" spans="2:3" ht="18.75" customHeight="1" x14ac:dyDescent="0.2">
      <c r="B139" s="125"/>
      <c r="C139" s="180"/>
    </row>
    <row r="140" spans="2:3" ht="18.75" customHeight="1" x14ac:dyDescent="0.2">
      <c r="C140" s="180"/>
    </row>
    <row r="141" spans="2:3" ht="18.75" customHeight="1" x14ac:dyDescent="0.2">
      <c r="C141" s="180"/>
    </row>
    <row r="142" spans="2:3" ht="18.75" customHeight="1" x14ac:dyDescent="0.2">
      <c r="B142" s="182"/>
    </row>
    <row r="143" spans="2:3" ht="18.75" customHeight="1" x14ac:dyDescent="0.2">
      <c r="B143" s="184"/>
      <c r="C143" s="185"/>
    </row>
    <row r="144" spans="2:3" ht="18.75" customHeight="1" x14ac:dyDescent="0.2">
      <c r="B144" s="179"/>
      <c r="C144" s="185"/>
    </row>
    <row r="145" spans="2:3" ht="18.75" customHeight="1" x14ac:dyDescent="0.2">
      <c r="B145" s="184"/>
      <c r="C145" s="185"/>
    </row>
    <row r="146" spans="2:3" ht="18.75" customHeight="1" x14ac:dyDescent="0.2">
      <c r="B146" s="186"/>
      <c r="C146" s="185"/>
    </row>
    <row r="147" spans="2:3" ht="18.75" customHeight="1" x14ac:dyDescent="0.2">
      <c r="B147" s="186"/>
      <c r="C147" s="185"/>
    </row>
    <row r="148" spans="2:3" ht="18.75" customHeight="1" x14ac:dyDescent="0.2">
      <c r="B148" s="179"/>
      <c r="C148" s="185"/>
    </row>
    <row r="149" spans="2:3" ht="18.75" customHeight="1" x14ac:dyDescent="0.2">
      <c r="B149" s="179"/>
      <c r="C149" s="185"/>
    </row>
    <row r="150" spans="2:3" ht="18.75" customHeight="1" x14ac:dyDescent="0.2">
      <c r="B150" s="179"/>
      <c r="C150" s="187"/>
    </row>
    <row r="151" spans="2:3" ht="18.75" customHeight="1" x14ac:dyDescent="0.2">
      <c r="C151" s="180"/>
    </row>
    <row r="152" spans="2:3" ht="18.75" customHeight="1" x14ac:dyDescent="0.2">
      <c r="B152" s="125"/>
      <c r="C152" s="180"/>
    </row>
    <row r="153" spans="2:3" ht="18.75" customHeight="1" x14ac:dyDescent="0.2"/>
    <row r="154" spans="2:3" ht="18.75" customHeight="1" x14ac:dyDescent="0.2"/>
    <row r="155" spans="2:3" ht="18.75" customHeight="1" x14ac:dyDescent="0.2"/>
    <row r="156" spans="2:3" ht="18.75" customHeight="1" x14ac:dyDescent="0.2"/>
    <row r="157" spans="2:3" ht="18.75" customHeight="1" x14ac:dyDescent="0.2"/>
    <row r="158" spans="2:3" ht="18.75" customHeight="1" x14ac:dyDescent="0.2"/>
    <row r="159" spans="2:3" ht="18.75" customHeight="1" x14ac:dyDescent="0.2"/>
    <row r="160" spans="2:3" ht="18.75" customHeight="1" x14ac:dyDescent="0.2"/>
    <row r="161" spans="1:3" ht="18.75" customHeight="1" x14ac:dyDescent="0.2"/>
    <row r="162" spans="1:3" ht="18.75" customHeight="1" x14ac:dyDescent="0.2"/>
    <row r="163" spans="1:3" ht="18.75" customHeight="1" x14ac:dyDescent="0.2"/>
    <row r="164" spans="1:3" ht="18.75" customHeight="1" x14ac:dyDescent="0.2"/>
    <row r="165" spans="1:3" ht="18.75" customHeight="1" x14ac:dyDescent="0.2"/>
    <row r="166" spans="1:3" ht="18.75" customHeight="1" x14ac:dyDescent="0.2"/>
    <row r="167" spans="1:3" ht="18.75" customHeight="1" x14ac:dyDescent="0.2"/>
    <row r="168" spans="1:3" ht="18.75" customHeight="1" x14ac:dyDescent="0.2"/>
    <row r="169" spans="1:3" ht="18.75" customHeight="1" x14ac:dyDescent="0.2">
      <c r="B169" s="125"/>
    </row>
    <row r="170" spans="1:3" ht="18.75" customHeight="1" x14ac:dyDescent="0.2"/>
    <row r="171" spans="1:3" ht="18.75" customHeight="1" x14ac:dyDescent="0.2">
      <c r="A171" s="125"/>
      <c r="B171" s="125"/>
      <c r="C171" s="123"/>
    </row>
    <row r="172" spans="1:3" ht="18.75" customHeight="1" x14ac:dyDescent="0.2"/>
    <row r="173" spans="1:3" ht="18.75" customHeight="1" x14ac:dyDescent="0.2">
      <c r="A173" s="125"/>
      <c r="C173" s="123"/>
    </row>
    <row r="174" spans="1:3" ht="18.75" customHeight="1" x14ac:dyDescent="0.2"/>
    <row r="175" spans="1:3" ht="18.75" customHeight="1" x14ac:dyDescent="0.2"/>
    <row r="176" spans="1:3" ht="18.75" customHeight="1" x14ac:dyDescent="0.2"/>
    <row r="177" spans="1:3" ht="18.75" customHeight="1" x14ac:dyDescent="0.2">
      <c r="B177" s="125"/>
    </row>
    <row r="178" spans="1:3" ht="18.75" customHeight="1" x14ac:dyDescent="0.2"/>
    <row r="179" spans="1:3" ht="18.75" customHeight="1" x14ac:dyDescent="0.2">
      <c r="A179" s="125"/>
      <c r="C179" s="123"/>
    </row>
    <row r="180" spans="1:3" ht="18.75" customHeight="1" x14ac:dyDescent="0.2">
      <c r="B180" s="125"/>
    </row>
    <row r="181" spans="1:3" ht="18.75" customHeight="1" x14ac:dyDescent="0.2"/>
    <row r="182" spans="1:3" ht="18.75" customHeight="1" x14ac:dyDescent="0.2">
      <c r="A182" s="125"/>
      <c r="B182" s="125"/>
      <c r="C182" s="123"/>
    </row>
    <row r="183" spans="1:3" ht="18.75" customHeight="1" x14ac:dyDescent="0.2">
      <c r="A183" s="125"/>
      <c r="B183" s="125"/>
    </row>
    <row r="184" spans="1:3" ht="18.75" customHeight="1" x14ac:dyDescent="0.2">
      <c r="A184" s="125"/>
      <c r="C184" s="123"/>
    </row>
    <row r="185" spans="1:3" ht="18.75" customHeight="1" x14ac:dyDescent="0.2">
      <c r="A185" s="125"/>
      <c r="C185" s="123"/>
    </row>
    <row r="186" spans="1:3" ht="18.75" customHeight="1" x14ac:dyDescent="0.2">
      <c r="B186" s="125"/>
    </row>
    <row r="187" spans="1:3" ht="18.75" customHeight="1" x14ac:dyDescent="0.2"/>
    <row r="188" spans="1:3" ht="18.75" customHeight="1" x14ac:dyDescent="0.2">
      <c r="A188" s="125"/>
      <c r="C188" s="123"/>
    </row>
    <row r="189" spans="1:3" ht="18.75" customHeight="1" x14ac:dyDescent="0.2"/>
    <row r="190" spans="1:3" ht="18.75" customHeight="1" x14ac:dyDescent="0.2"/>
    <row r="191" spans="1:3" ht="18.75" customHeight="1" x14ac:dyDescent="0.2"/>
    <row r="192" spans="1:3" ht="18.75" customHeight="1" x14ac:dyDescent="0.2"/>
    <row r="193" spans="1:6" ht="18.75" customHeight="1" x14ac:dyDescent="0.2"/>
    <row r="194" spans="1:6" ht="18.75" customHeight="1" x14ac:dyDescent="0.2"/>
    <row r="195" spans="1:6" ht="18.75" customHeight="1" x14ac:dyDescent="0.2"/>
    <row r="196" spans="1:6" ht="18.75" customHeight="1" x14ac:dyDescent="0.2"/>
    <row r="197" spans="1:6" ht="18.75" customHeight="1" x14ac:dyDescent="0.2"/>
    <row r="198" spans="1:6" ht="18.75" customHeight="1" x14ac:dyDescent="0.2"/>
    <row r="199" spans="1:6" ht="18.75" customHeight="1" x14ac:dyDescent="0.2"/>
    <row r="200" spans="1:6" ht="18.75" customHeight="1" x14ac:dyDescent="0.2"/>
    <row r="201" spans="1:6" ht="18.75" customHeight="1" x14ac:dyDescent="0.2"/>
    <row r="202" spans="1:6" ht="18.75" customHeight="1" x14ac:dyDescent="0.2"/>
    <row r="203" spans="1:6" ht="18.75" customHeight="1" x14ac:dyDescent="0.2">
      <c r="B203" s="125"/>
    </row>
    <row r="204" spans="1:6" ht="18.75" customHeight="1" x14ac:dyDescent="0.2">
      <c r="B204" s="125"/>
    </row>
    <row r="205" spans="1:6" s="188" customFormat="1" ht="18.75" customHeight="1" x14ac:dyDescent="0.2">
      <c r="A205" s="125"/>
      <c r="B205" s="4"/>
      <c r="C205" s="123"/>
      <c r="D205" s="125"/>
      <c r="E205" s="125"/>
      <c r="F205" s="125"/>
    </row>
    <row r="206" spans="1:6" s="188" customFormat="1" ht="18.75" customHeight="1" x14ac:dyDescent="0.2">
      <c r="A206" s="125"/>
      <c r="B206" s="4"/>
      <c r="C206" s="123"/>
      <c r="D206" s="125"/>
      <c r="E206" s="125"/>
      <c r="F206" s="125"/>
    </row>
    <row r="207" spans="1:6" ht="18.75" customHeight="1" x14ac:dyDescent="0.2"/>
    <row r="208" spans="1:6" ht="18.75" customHeight="1" x14ac:dyDescent="0.2"/>
    <row r="209" ht="18.75" customHeight="1" x14ac:dyDescent="0.2"/>
    <row r="210" ht="18.75" customHeight="1" x14ac:dyDescent="0.2"/>
    <row r="211" ht="18.75" customHeight="1" x14ac:dyDescent="0.2"/>
    <row r="212" ht="18.75" customHeight="1" x14ac:dyDescent="0.2"/>
    <row r="213" ht="18.75" customHeight="1" x14ac:dyDescent="0.2"/>
    <row r="214" ht="18.75" customHeight="1" x14ac:dyDescent="0.2"/>
    <row r="215" ht="18.75" customHeight="1" x14ac:dyDescent="0.2"/>
    <row r="216" ht="18.75" customHeight="1" x14ac:dyDescent="0.2"/>
    <row r="217" ht="18.75" customHeight="1" x14ac:dyDescent="0.2"/>
    <row r="218" ht="18.75" customHeight="1" x14ac:dyDescent="0.2"/>
    <row r="219" ht="18.75" customHeight="1" x14ac:dyDescent="0.2"/>
    <row r="220" ht="18.75" customHeight="1" x14ac:dyDescent="0.2"/>
    <row r="221" ht="18.75" customHeight="1" x14ac:dyDescent="0.2"/>
    <row r="222" ht="18.75" customHeight="1" x14ac:dyDescent="0.2"/>
    <row r="223" ht="18.75" customHeight="1" x14ac:dyDescent="0.2"/>
    <row r="224" ht="18.75" customHeight="1" x14ac:dyDescent="0.2"/>
    <row r="225" spans="1:3" ht="18.75" customHeight="1" x14ac:dyDescent="0.2"/>
    <row r="226" spans="1:3" ht="18.75" customHeight="1" x14ac:dyDescent="0.2"/>
    <row r="227" spans="1:3" ht="18.75" customHeight="1" x14ac:dyDescent="0.2"/>
    <row r="228" spans="1:3" ht="18.75" customHeight="1" x14ac:dyDescent="0.2"/>
    <row r="229" spans="1:3" ht="18.75" customHeight="1" x14ac:dyDescent="0.2"/>
    <row r="230" spans="1:3" ht="18.75" customHeight="1" x14ac:dyDescent="0.2">
      <c r="B230" s="125"/>
    </row>
    <row r="231" spans="1:3" ht="18.75" customHeight="1" x14ac:dyDescent="0.2"/>
    <row r="232" spans="1:3" ht="18.75" customHeight="1" x14ac:dyDescent="0.2">
      <c r="A232" s="125"/>
      <c r="C232" s="123"/>
    </row>
    <row r="233" spans="1:3" ht="18.75" customHeight="1" x14ac:dyDescent="0.2"/>
    <row r="234" spans="1:3" ht="18.75" customHeight="1" x14ac:dyDescent="0.2"/>
    <row r="235" spans="1:3" ht="18.75" customHeight="1" x14ac:dyDescent="0.2"/>
    <row r="236" spans="1:3" ht="18.75" customHeight="1" x14ac:dyDescent="0.2"/>
    <row r="237" spans="1:3" ht="18.75" customHeight="1" x14ac:dyDescent="0.2"/>
    <row r="238" spans="1:3" ht="18.75" customHeight="1" x14ac:dyDescent="0.2"/>
    <row r="239" spans="1:3" ht="18.75" customHeight="1" x14ac:dyDescent="0.2"/>
    <row r="240" spans="1:3" ht="18.75" customHeight="1" x14ac:dyDescent="0.2"/>
    <row r="241" spans="1:3" ht="18.75" customHeight="1" x14ac:dyDescent="0.2"/>
    <row r="242" spans="1:3" ht="18.75" customHeight="1" x14ac:dyDescent="0.2"/>
    <row r="243" spans="1:3" ht="18.75" customHeight="1" x14ac:dyDescent="0.2"/>
    <row r="244" spans="1:3" ht="18.75" customHeight="1" x14ac:dyDescent="0.2">
      <c r="B244" s="125"/>
    </row>
    <row r="245" spans="1:3" ht="18.75" customHeight="1" x14ac:dyDescent="0.2">
      <c r="B245" s="125"/>
    </row>
    <row r="246" spans="1:3" ht="18.75" customHeight="1" x14ac:dyDescent="0.2">
      <c r="A246" s="125"/>
      <c r="C246" s="123"/>
    </row>
    <row r="247" spans="1:3" ht="18.75" customHeight="1" x14ac:dyDescent="0.2">
      <c r="A247" s="125"/>
      <c r="C247" s="123"/>
    </row>
    <row r="248" spans="1:3" ht="18.75" customHeight="1" x14ac:dyDescent="0.2"/>
    <row r="249" spans="1:3" ht="18.75" customHeight="1" x14ac:dyDescent="0.2"/>
    <row r="250" spans="1:3" ht="18.75" customHeight="1" x14ac:dyDescent="0.2"/>
    <row r="251" spans="1:3" ht="18.75" customHeight="1" x14ac:dyDescent="0.2"/>
    <row r="252" spans="1:3" ht="18.75" customHeight="1" x14ac:dyDescent="0.2"/>
    <row r="253" spans="1:3" ht="18.75" customHeight="1" x14ac:dyDescent="0.2"/>
    <row r="254" spans="1:3" ht="18.75" customHeight="1" x14ac:dyDescent="0.2"/>
    <row r="255" spans="1:3" ht="18.75" customHeight="1" x14ac:dyDescent="0.2">
      <c r="B255" s="125"/>
    </row>
    <row r="256" spans="1:3" ht="18.75" customHeight="1" x14ac:dyDescent="0.2"/>
    <row r="257" spans="1:3" ht="18.75" customHeight="1" x14ac:dyDescent="0.2">
      <c r="A257" s="125"/>
      <c r="C257" s="123"/>
    </row>
    <row r="258" spans="1:3" ht="18.75" customHeight="1" x14ac:dyDescent="0.2">
      <c r="B258" s="189"/>
    </row>
    <row r="259" spans="1:3" ht="18.75" customHeight="1" x14ac:dyDescent="0.2">
      <c r="B259" s="189"/>
    </row>
    <row r="260" spans="1:3" ht="18.75" customHeight="1" x14ac:dyDescent="0.2">
      <c r="C260" s="190"/>
    </row>
    <row r="261" spans="1:3" ht="18.75" customHeight="1" x14ac:dyDescent="0.2">
      <c r="B261" s="125"/>
      <c r="C261" s="190"/>
    </row>
    <row r="262" spans="1:3" ht="18.75" customHeight="1" x14ac:dyDescent="0.2"/>
    <row r="263" spans="1:3" ht="18.75" customHeight="1" x14ac:dyDescent="0.2">
      <c r="C263" s="123"/>
    </row>
  </sheetData>
  <mergeCells count="4">
    <mergeCell ref="A2:F2"/>
    <mergeCell ref="G27:G28"/>
    <mergeCell ref="G32:G33"/>
    <mergeCell ref="G56:G59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В_снаб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PEO2</dc:creator>
  <cp:lastModifiedBy>PEO2</cp:lastModifiedBy>
  <dcterms:created xsi:type="dcterms:W3CDTF">2021-05-04T08:07:31Z</dcterms:created>
  <dcterms:modified xsi:type="dcterms:W3CDTF">2021-05-04T08:10:18Z</dcterms:modified>
</cp:coreProperties>
</file>