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0" windowWidth="18795" windowHeight="11820" activeTab="0"/>
  </bookViews>
  <sheets>
    <sheet name="канализация-рус.яз." sheetId="1" r:id="rId1"/>
  </sheets>
  <definedNames>
    <definedName name="_xlnm.Print_Titles" localSheetId="0">'канализация-рус.яз.'!$2:$3</definedName>
  </definedNames>
  <calcPr fullCalcOnLoad="1"/>
</workbook>
</file>

<file path=xl/comments1.xml><?xml version="1.0" encoding="utf-8"?>
<comments xmlns="http://schemas.openxmlformats.org/spreadsheetml/2006/main">
  <authors>
    <author>Галактионова</author>
  </authors>
  <commentList>
    <comment ref="D43" authorId="0">
      <text>
        <r>
          <rPr>
            <b/>
            <sz val="10"/>
            <rFont val="Tahoma"/>
            <family val="2"/>
          </rPr>
          <t>Галактионова:
доход-расход и минус КПН(20% от прибыли)</t>
        </r>
      </text>
    </comment>
  </commentList>
</comments>
</file>

<file path=xl/sharedStrings.xml><?xml version="1.0" encoding="utf-8"?>
<sst xmlns="http://schemas.openxmlformats.org/spreadsheetml/2006/main" count="190" uniqueCount="122">
  <si>
    <t>№ п/п</t>
  </si>
  <si>
    <t>Наименование показателей</t>
  </si>
  <si>
    <t>единицы измерения</t>
  </si>
  <si>
    <t>% выпол-нения</t>
  </si>
  <si>
    <t>I.</t>
  </si>
  <si>
    <t>Затраты на производство товаров и  предоставление услуг, всего</t>
  </si>
  <si>
    <t>тыс.тенге</t>
  </si>
  <si>
    <t>1.</t>
  </si>
  <si>
    <t>Материальные затраты, всего</t>
  </si>
  <si>
    <t>1.1.</t>
  </si>
  <si>
    <t xml:space="preserve">  сырьё и материалы</t>
  </si>
  <si>
    <t>1.2.</t>
  </si>
  <si>
    <t xml:space="preserve">  ГСМ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</si>
  <si>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</si>
  <si>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</si>
  <si>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</si>
  <si>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</si>
  <si>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</si>
  <si>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труда, всего</t>
  </si>
  <si>
    <t>2.1.</t>
  </si>
  <si>
    <t xml:space="preserve">  заработная плата производственного персонала</t>
  </si>
  <si>
    <t>2.2.</t>
  </si>
  <si>
    <t xml:space="preserve">  отчисления от заработной платы</t>
  </si>
  <si>
    <t>3.</t>
  </si>
  <si>
    <t xml:space="preserve">Амортизация </t>
  </si>
  <si>
    <t>3.1.</t>
  </si>
  <si>
    <t xml:space="preserve">  износ основных средств</t>
  </si>
  <si>
    <t>3.2.</t>
  </si>
  <si>
    <t xml:space="preserve">  амортизация нематериальных активов</t>
  </si>
  <si>
    <t>4.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</si>
  <si>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</si>
  <si>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>5.</t>
  </si>
  <si>
    <t xml:space="preserve">Оплата работ и услуг производственного характера,выполняемых сторонними организациями </t>
  </si>
  <si>
    <t>6.</t>
  </si>
  <si>
    <t>Прочие затраты</t>
  </si>
  <si>
    <t>II.</t>
  </si>
  <si>
    <t>Расходы  периода   всего,  в т.ч.</t>
  </si>
  <si>
    <t>7.</t>
  </si>
  <si>
    <t>Общие и административные расходы, всего</t>
  </si>
  <si>
    <t>7.1.</t>
  </si>
  <si>
    <t>Расходы на оплату труда, всего, в т.ч.</t>
  </si>
  <si>
    <t xml:space="preserve">  заработная плата административного персонала</t>
  </si>
  <si>
    <t>7.2.</t>
  </si>
  <si>
    <t>Налоги</t>
  </si>
  <si>
    <t>7.3.</t>
  </si>
  <si>
    <t xml:space="preserve">Оплата работ и услуг, выполненных сторонними организациями </t>
  </si>
  <si>
    <t>7.4.</t>
  </si>
  <si>
    <t>Расходы подлежащие лимитированию</t>
  </si>
  <si>
    <t>7.5.</t>
  </si>
  <si>
    <t>Износ основных средств</t>
  </si>
  <si>
    <t>7.6.</t>
  </si>
  <si>
    <t>Амортизация нематериальных активов</t>
  </si>
  <si>
    <t>7.7.</t>
  </si>
  <si>
    <t>Электроэнергия</t>
  </si>
  <si>
    <t>7.8.</t>
  </si>
  <si>
    <t>Теплоэнергия</t>
  </si>
  <si>
    <t>7.9.</t>
  </si>
  <si>
    <t>Материалы на содеражание</t>
  </si>
  <si>
    <t>7.10.</t>
  </si>
  <si>
    <t xml:space="preserve">Прочие административные расходы </t>
  </si>
  <si>
    <t>Расходы на содержание службы сбыта</t>
  </si>
  <si>
    <t>8.1.</t>
  </si>
  <si>
    <t xml:space="preserve">   Заработная плата     </t>
  </si>
  <si>
    <t>8.2.</t>
  </si>
  <si>
    <t xml:space="preserve">    Отчисления от заработной платы</t>
  </si>
  <si>
    <t>8.3.</t>
  </si>
  <si>
    <t xml:space="preserve">   Амортизация основных средств</t>
  </si>
  <si>
    <t>8.4.</t>
  </si>
  <si>
    <t xml:space="preserve">   Амортизация нематериальных активов</t>
  </si>
  <si>
    <t>8.5.</t>
  </si>
  <si>
    <t xml:space="preserve">   Электроэнергия</t>
  </si>
  <si>
    <t>8.6.</t>
  </si>
  <si>
    <t xml:space="preserve">   Теплоэнергия</t>
  </si>
  <si>
    <t>8.7.</t>
  </si>
  <si>
    <t xml:space="preserve">   Материалы  на содержание </t>
  </si>
  <si>
    <t>8.8.</t>
  </si>
  <si>
    <t xml:space="preserve">   Прочие  затраты  на содержание службы сбыта</t>
  </si>
  <si>
    <t>III.</t>
  </si>
  <si>
    <t>Всего затрат на предоставление услуг</t>
  </si>
  <si>
    <t>IV.</t>
  </si>
  <si>
    <t>Доход              (РБА *СП/(1-(КПН/100))</t>
  </si>
  <si>
    <t>V.</t>
  </si>
  <si>
    <t>Всего доходов</t>
  </si>
  <si>
    <t>VI.</t>
  </si>
  <si>
    <t xml:space="preserve">Объемы оказываемых услуг </t>
  </si>
  <si>
    <t>мың.м³</t>
  </si>
  <si>
    <t xml:space="preserve"> население</t>
  </si>
  <si>
    <t>тыс.м³</t>
  </si>
  <si>
    <t xml:space="preserve"> предприятия, занимающиеся производ-ством тепловой энергии и оказанием услуг горячего водоснабжения </t>
  </si>
  <si>
    <t xml:space="preserve"> прочие потребители</t>
  </si>
  <si>
    <t>VII.</t>
  </si>
  <si>
    <t xml:space="preserve"> Тариф</t>
  </si>
  <si>
    <t>тенге/м³</t>
  </si>
  <si>
    <t xml:space="preserve"> предприятия, занимающиеся производ-ством тепловой энергии и оказанием услуг горячего водоснабжения</t>
  </si>
  <si>
    <t>Справочно :</t>
  </si>
  <si>
    <t>Среднесписочная численность персонала</t>
  </si>
  <si>
    <t>человек</t>
  </si>
  <si>
    <t>в том числе :</t>
  </si>
  <si>
    <t>производственного  персонала</t>
  </si>
  <si>
    <t>Вспомогательный персонал, занятый на кап.ремонте хоз.способом, с увеличением стоимости ОС и изготовлении изделий</t>
  </si>
  <si>
    <t>административного  персонала</t>
  </si>
  <si>
    <t>водители служебных автомобилей</t>
  </si>
  <si>
    <t>персонала службы реализации услуг</t>
  </si>
  <si>
    <t>Среднемесячная заработная плата, всего,</t>
  </si>
  <si>
    <t>тенге</t>
  </si>
  <si>
    <t>план 7 мес</t>
  </si>
  <si>
    <t>4 мес</t>
  </si>
  <si>
    <t>1 мес по сред</t>
  </si>
  <si>
    <t>5 мес</t>
  </si>
  <si>
    <t xml:space="preserve">утвержден с 1июня 2017г.-120 (по пр.134-ОД от 20.04.2015г.) </t>
  </si>
  <si>
    <t xml:space="preserve">утвержден с 1июня 2017г.-204,5 (по пр.134-ОД от 20.04.2015г.) </t>
  </si>
  <si>
    <r>
      <t>Принято  в смете на 4-й год (с 01.06.2018г. по 31.05.2019г.), приказ №</t>
    </r>
    <r>
      <rPr>
        <sz val="10"/>
        <rFont val="Arial Cyr"/>
        <family val="0"/>
      </rPr>
      <t xml:space="preserve"> 90-ОД от 31.05.2019г.</t>
    </r>
  </si>
  <si>
    <t>4-ой год реализации</t>
  </si>
  <si>
    <t>утвержден с 1июня 2018г.-61,95 (по пр.134-ОД от 20.04.2015г.) с 1 января 2019г. - 58,85 (пр.347 от 21.11.2018г)</t>
  </si>
  <si>
    <t xml:space="preserve">утвержден с 1июня 2018г.-120,0 (по пр.134-ОД от 20.04.2015г) </t>
  </si>
  <si>
    <t xml:space="preserve">утвержден с 1июня 2018г.- 204,50 (по пр.134-ОД от 20.04.2015г.) </t>
  </si>
  <si>
    <t xml:space="preserve">  Информация о ходе исполнения тарифной сметы на услуги  водоотведения, оказываемые ГКП на праве хозяйственного ведения "Өскемен Водоканал" акимата г.Усть-Каменогорск  за 12 месяцев 2019 года</t>
  </si>
  <si>
    <t>План на 12 месяцев 2019г.</t>
  </si>
  <si>
    <t>Факт за 12 месяцев 2019г.</t>
  </si>
  <si>
    <t>утвержден  с 1 января 2019г. - 58,85 (пр.347 от 21.11.2018г)                      с 1июня 2019г.- 58,85 (по пр.118 от 08.05.2019г.)</t>
  </si>
  <si>
    <t>утвержден с 1июня 2018г.-120,0 (по пр.134-ОД от 20.04.2015г)                              с 1 июня 2019г. - 120,0 (по пр.118 от 08.05.2019г.)</t>
  </si>
  <si>
    <t>утвержден с 1июня 2018г.-204,5 (по пр.134-ОД от 20.04.2015г.)                                 с 1 июня 2019г. - 204,5 (по пр.118 от 08.05.2019г.)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</si>
</sst>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  <numFmt numFmtId="178" formatCode="0.000"/>
    <numFmt numFmtId="179" formatCode="#,##0.00_р_."/>
    <numFmt numFmtId="180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2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color indexed="40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6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16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172" fontId="0" fillId="0" borderId="21" xfId="0" applyNumberFormat="1" applyFill="1" applyBorder="1" applyAlignment="1">
      <alignment horizontal="center" vertical="center"/>
    </xf>
    <xf numFmtId="16" fontId="25" fillId="0" borderId="15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25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/>
    </xf>
    <xf numFmtId="172" fontId="22" fillId="0" borderId="29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1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7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vertical="center" wrapText="1"/>
    </xf>
    <xf numFmtId="172" fontId="22" fillId="0" borderId="35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2" fontId="0" fillId="0" borderId="0" xfId="0" applyNumberFormat="1" applyFill="1" applyAlignment="1">
      <alignment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72" fontId="0" fillId="0" borderId="36" xfId="0" applyNumberForma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172" fontId="0" fillId="0" borderId="2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172" fontId="25" fillId="0" borderId="14" xfId="0" applyNumberFormat="1" applyFont="1" applyFill="1" applyBorder="1" applyAlignment="1">
      <alignment horizontal="center" vertical="center"/>
    </xf>
    <xf numFmtId="172" fontId="22" fillId="0" borderId="17" xfId="0" applyNumberFormat="1" applyFont="1" applyFill="1" applyBorder="1" applyAlignment="1">
      <alignment horizontal="center" vertical="center"/>
    </xf>
    <xf numFmtId="172" fontId="25" fillId="0" borderId="37" xfId="0" applyNumberFormat="1" applyFont="1" applyFill="1" applyBorder="1" applyAlignment="1">
      <alignment horizontal="center" vertical="center"/>
    </xf>
    <xf numFmtId="172" fontId="25" fillId="0" borderId="21" xfId="0" applyNumberFormat="1" applyFont="1" applyFill="1" applyBorder="1" applyAlignment="1">
      <alignment horizontal="center" vertical="center"/>
    </xf>
    <xf numFmtId="172" fontId="22" fillId="0" borderId="38" xfId="0" applyNumberFormat="1" applyFont="1" applyFill="1" applyBorder="1" applyAlignment="1">
      <alignment horizontal="center" vertical="center"/>
    </xf>
    <xf numFmtId="172" fontId="25" fillId="0" borderId="39" xfId="0" applyNumberFormat="1" applyFont="1" applyFill="1" applyBorder="1" applyAlignment="1">
      <alignment horizontal="center" vertical="center"/>
    </xf>
    <xf numFmtId="172" fontId="25" fillId="0" borderId="40" xfId="0" applyNumberFormat="1" applyFont="1" applyFill="1" applyBorder="1" applyAlignment="1">
      <alignment horizontal="center" vertical="center"/>
    </xf>
    <xf numFmtId="172" fontId="25" fillId="0" borderId="41" xfId="0" applyNumberFormat="1" applyFont="1" applyFill="1" applyBorder="1" applyAlignment="1">
      <alignment horizontal="center" vertical="center"/>
    </xf>
    <xf numFmtId="172" fontId="0" fillId="0" borderId="39" xfId="0" applyNumberFormat="1" applyFont="1" applyFill="1" applyBorder="1" applyAlignment="1">
      <alignment horizontal="center" vertical="center"/>
    </xf>
    <xf numFmtId="172" fontId="20" fillId="0" borderId="39" xfId="0" applyNumberFormat="1" applyFont="1" applyFill="1" applyBorder="1" applyAlignment="1">
      <alignment horizontal="center" vertical="center"/>
    </xf>
    <xf numFmtId="172" fontId="20" fillId="0" borderId="36" xfId="0" applyNumberFormat="1" applyFon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172" fontId="0" fillId="0" borderId="39" xfId="0" applyNumberFormat="1" applyFill="1" applyBorder="1" applyAlignment="1">
      <alignment horizontal="center" vertical="center" wrapText="1"/>
    </xf>
    <xf numFmtId="172" fontId="0" fillId="0" borderId="39" xfId="0" applyNumberFormat="1" applyFont="1" applyFill="1" applyBorder="1" applyAlignment="1">
      <alignment horizontal="center" vertical="center" wrapText="1"/>
    </xf>
    <xf numFmtId="172" fontId="0" fillId="0" borderId="39" xfId="0" applyNumberFormat="1" applyFont="1" applyFill="1" applyBorder="1" applyAlignment="1">
      <alignment horizontal="center" vertical="center"/>
    </xf>
    <xf numFmtId="172" fontId="0" fillId="0" borderId="37" xfId="0" applyNumberFormat="1" applyFont="1" applyFill="1" applyBorder="1" applyAlignment="1">
      <alignment horizontal="center" vertical="center" wrapText="1"/>
    </xf>
    <xf numFmtId="172" fontId="22" fillId="0" borderId="38" xfId="0" applyNumberFormat="1" applyFont="1" applyFill="1" applyBorder="1" applyAlignment="1">
      <alignment horizontal="center" vertical="center" wrapText="1"/>
    </xf>
    <xf numFmtId="172" fontId="0" fillId="0" borderId="39" xfId="0" applyNumberForma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172" fontId="22" fillId="24" borderId="29" xfId="0" applyNumberFormat="1" applyFont="1" applyFill="1" applyBorder="1" applyAlignment="1">
      <alignment horizontal="center" vertical="center"/>
    </xf>
    <xf numFmtId="4" fontId="22" fillId="0" borderId="17" xfId="0" applyNumberFormat="1" applyFont="1" applyFill="1" applyBorder="1" applyAlignment="1">
      <alignment horizontal="center" vertical="center"/>
    </xf>
    <xf numFmtId="4" fontId="22" fillId="0" borderId="29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2" fontId="22" fillId="0" borderId="0" xfId="0" applyNumberFormat="1" applyFont="1" applyFill="1" applyAlignment="1">
      <alignment vertical="center"/>
    </xf>
    <xf numFmtId="4" fontId="22" fillId="0" borderId="31" xfId="0" applyNumberFormat="1" applyFont="1" applyFill="1" applyBorder="1" applyAlignment="1">
      <alignment horizontal="center" vertical="center"/>
    </xf>
    <xf numFmtId="173" fontId="22" fillId="0" borderId="43" xfId="55" applyNumberFormat="1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173" fontId="22" fillId="0" borderId="45" xfId="55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center" vertical="center"/>
    </xf>
    <xf numFmtId="4" fontId="22" fillId="0" borderId="34" xfId="0" applyNumberFormat="1" applyFont="1" applyFill="1" applyBorder="1" applyAlignment="1">
      <alignment horizontal="center" vertical="center"/>
    </xf>
    <xf numFmtId="4" fontId="22" fillId="0" borderId="35" xfId="0" applyNumberFormat="1" applyFont="1" applyFill="1" applyBorder="1" applyAlignment="1">
      <alignment horizontal="center" vertical="center"/>
    </xf>
    <xf numFmtId="4" fontId="22" fillId="0" borderId="38" xfId="0" applyNumberFormat="1" applyFont="1" applyFill="1" applyBorder="1" applyAlignment="1">
      <alignment horizontal="center" vertical="center" wrapText="1"/>
    </xf>
    <xf numFmtId="4" fontId="22" fillId="0" borderId="46" xfId="0" applyNumberFormat="1" applyFont="1" applyFill="1" applyBorder="1" applyAlignment="1">
      <alignment horizontal="center" vertical="center"/>
    </xf>
    <xf numFmtId="4" fontId="22" fillId="0" borderId="38" xfId="0" applyNumberFormat="1" applyFont="1" applyFill="1" applyBorder="1" applyAlignment="1">
      <alignment horizontal="center" vertical="center"/>
    </xf>
    <xf numFmtId="4" fontId="22" fillId="0" borderId="26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>
      <alignment horizontal="center" vertical="center"/>
    </xf>
    <xf numFmtId="4" fontId="22" fillId="0" borderId="39" xfId="0" applyNumberFormat="1" applyFont="1" applyFill="1" applyBorder="1" applyAlignment="1">
      <alignment horizontal="center" vertical="center"/>
    </xf>
    <xf numFmtId="4" fontId="22" fillId="0" borderId="40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39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/>
    </xf>
    <xf numFmtId="4" fontId="0" fillId="0" borderId="40" xfId="0" applyNumberFormat="1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173" fontId="22" fillId="0" borderId="47" xfId="55" applyNumberFormat="1" applyFont="1" applyFill="1" applyBorder="1" applyAlignment="1">
      <alignment horizontal="center" vertical="center"/>
    </xf>
    <xf numFmtId="173" fontId="0" fillId="0" borderId="47" xfId="55" applyNumberFormat="1" applyFont="1" applyFill="1" applyBorder="1" applyAlignment="1">
      <alignment horizontal="center" vertical="center"/>
    </xf>
    <xf numFmtId="173" fontId="0" fillId="0" borderId="48" xfId="55" applyNumberFormat="1" applyFont="1" applyFill="1" applyBorder="1" applyAlignment="1">
      <alignment horizontal="center" vertical="center"/>
    </xf>
    <xf numFmtId="173" fontId="22" fillId="0" borderId="49" xfId="55" applyNumberFormat="1" applyFont="1" applyFill="1" applyBorder="1" applyAlignment="1">
      <alignment horizontal="center" vertical="center"/>
    </xf>
    <xf numFmtId="173" fontId="0" fillId="0" borderId="45" xfId="55" applyNumberFormat="1" applyFont="1" applyFill="1" applyBorder="1" applyAlignment="1">
      <alignment horizontal="center" vertical="center"/>
    </xf>
    <xf numFmtId="173" fontId="0" fillId="0" borderId="50" xfId="55" applyNumberFormat="1" applyFont="1" applyFill="1" applyBorder="1" applyAlignment="1">
      <alignment horizontal="center" vertical="center"/>
    </xf>
    <xf numFmtId="173" fontId="0" fillId="0" borderId="45" xfId="55" applyNumberFormat="1" applyFont="1" applyFill="1" applyBorder="1" applyAlignment="1">
      <alignment horizontal="center" vertical="center" wrapText="1"/>
    </xf>
    <xf numFmtId="173" fontId="0" fillId="0" borderId="50" xfId="55" applyNumberFormat="1" applyFont="1" applyFill="1" applyBorder="1" applyAlignment="1">
      <alignment horizontal="center" vertical="center" wrapText="1"/>
    </xf>
    <xf numFmtId="173" fontId="22" fillId="0" borderId="51" xfId="55" applyNumberFormat="1" applyFont="1" applyFill="1" applyBorder="1" applyAlignment="1">
      <alignment horizontal="center" vertical="center" wrapText="1"/>
    </xf>
    <xf numFmtId="173" fontId="0" fillId="0" borderId="52" xfId="55" applyNumberFormat="1" applyFont="1" applyFill="1" applyBorder="1" applyAlignment="1">
      <alignment horizontal="center" vertical="center" wrapText="1"/>
    </xf>
    <xf numFmtId="173" fontId="22" fillId="0" borderId="51" xfId="55" applyNumberFormat="1" applyFont="1" applyFill="1" applyBorder="1" applyAlignment="1">
      <alignment horizontal="center" vertical="center"/>
    </xf>
    <xf numFmtId="173" fontId="0" fillId="0" borderId="53" xfId="55" applyNumberFormat="1" applyFont="1" applyFill="1" applyBorder="1" applyAlignment="1">
      <alignment horizontal="center" vertical="center"/>
    </xf>
    <xf numFmtId="173" fontId="22" fillId="0" borderId="50" xfId="55" applyNumberFormat="1" applyFont="1" applyFill="1" applyBorder="1" applyAlignment="1">
      <alignment horizontal="center" vertical="center"/>
    </xf>
    <xf numFmtId="173" fontId="22" fillId="0" borderId="53" xfId="55" applyNumberFormat="1" applyFont="1" applyFill="1" applyBorder="1" applyAlignment="1">
      <alignment horizontal="center" vertical="center"/>
    </xf>
    <xf numFmtId="0" fontId="23" fillId="24" borderId="54" xfId="0" applyFont="1" applyFill="1" applyBorder="1" applyAlignment="1">
      <alignment horizontal="center" vertical="center" wrapText="1"/>
    </xf>
    <xf numFmtId="4" fontId="22" fillId="24" borderId="17" xfId="0" applyNumberFormat="1" applyFont="1" applyFill="1" applyBorder="1" applyAlignment="1">
      <alignment horizontal="center" vertical="center"/>
    </xf>
    <xf numFmtId="4" fontId="22" fillId="24" borderId="13" xfId="0" applyNumberFormat="1" applyFont="1" applyFill="1" applyBorder="1" applyAlignment="1">
      <alignment horizontal="center" vertical="center"/>
    </xf>
    <xf numFmtId="4" fontId="0" fillId="24" borderId="16" xfId="0" applyNumberFormat="1" applyFont="1" applyFill="1" applyBorder="1" applyAlignment="1">
      <alignment horizontal="center" vertical="center"/>
    </xf>
    <xf numFmtId="4" fontId="0" fillId="24" borderId="19" xfId="0" applyNumberFormat="1" applyFont="1" applyFill="1" applyBorder="1" applyAlignment="1">
      <alignment horizontal="center" vertical="center"/>
    </xf>
    <xf numFmtId="4" fontId="22" fillId="24" borderId="55" xfId="0" applyNumberFormat="1" applyFont="1" applyFill="1" applyBorder="1" applyAlignment="1">
      <alignment horizontal="center" vertical="center"/>
    </xf>
    <xf numFmtId="4" fontId="22" fillId="24" borderId="44" xfId="0" applyNumberFormat="1" applyFont="1" applyFill="1" applyBorder="1" applyAlignment="1">
      <alignment horizontal="center" vertical="center"/>
    </xf>
    <xf numFmtId="4" fontId="22" fillId="24" borderId="29" xfId="0" applyNumberFormat="1" applyFont="1" applyFill="1" applyBorder="1" applyAlignment="1">
      <alignment horizontal="center" vertical="center"/>
    </xf>
    <xf numFmtId="4" fontId="22" fillId="24" borderId="31" xfId="0" applyNumberFormat="1" applyFont="1" applyFill="1" applyBorder="1" applyAlignment="1">
      <alignment horizontal="center" vertical="center"/>
    </xf>
    <xf numFmtId="4" fontId="0" fillId="24" borderId="23" xfId="0" applyNumberFormat="1" applyFont="1" applyFill="1" applyBorder="1" applyAlignment="1">
      <alignment horizontal="center" vertical="center"/>
    </xf>
    <xf numFmtId="4" fontId="0" fillId="24" borderId="55" xfId="0" applyNumberFormat="1" applyFont="1" applyFill="1" applyBorder="1" applyAlignment="1">
      <alignment horizontal="center" vertical="center"/>
    </xf>
    <xf numFmtId="4" fontId="0" fillId="24" borderId="55" xfId="0" applyNumberFormat="1" applyFont="1" applyFill="1" applyBorder="1" applyAlignment="1">
      <alignment horizontal="center" vertical="center" wrapText="1"/>
    </xf>
    <xf numFmtId="4" fontId="0" fillId="24" borderId="56" xfId="0" applyNumberFormat="1" applyFont="1" applyFill="1" applyBorder="1" applyAlignment="1">
      <alignment horizontal="center" vertical="center" wrapText="1"/>
    </xf>
    <xf numFmtId="4" fontId="22" fillId="24" borderId="57" xfId="0" applyNumberFormat="1" applyFont="1" applyFill="1" applyBorder="1" applyAlignment="1">
      <alignment horizontal="center" vertical="center"/>
    </xf>
    <xf numFmtId="4" fontId="22" fillId="24" borderId="46" xfId="0" applyNumberFormat="1" applyFont="1" applyFill="1" applyBorder="1" applyAlignment="1">
      <alignment horizontal="center" vertical="center"/>
    </xf>
    <xf numFmtId="4" fontId="0" fillId="24" borderId="44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173" fontId="0" fillId="0" borderId="58" xfId="55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center" vertical="top" wrapText="1"/>
    </xf>
    <xf numFmtId="4" fontId="27" fillId="0" borderId="34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10" fontId="21" fillId="0" borderId="45" xfId="55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horizontal="center" vertical="center"/>
    </xf>
    <xf numFmtId="10" fontId="21" fillId="0" borderId="53" xfId="55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172" fontId="0" fillId="0" borderId="0" xfId="0" applyNumberFormat="1" applyFill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center" vertical="center"/>
    </xf>
    <xf numFmtId="172" fontId="22" fillId="0" borderId="3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72" fontId="0" fillId="0" borderId="23" xfId="0" applyNumberFormat="1" applyFill="1" applyBorder="1" applyAlignment="1">
      <alignment horizontal="center" vertical="center"/>
    </xf>
    <xf numFmtId="172" fontId="31" fillId="0" borderId="23" xfId="0" applyNumberFormat="1" applyFont="1" applyFill="1" applyBorder="1" applyAlignment="1">
      <alignment horizontal="center" vertical="center"/>
    </xf>
    <xf numFmtId="172" fontId="22" fillId="0" borderId="23" xfId="0" applyNumberFormat="1" applyFont="1" applyFill="1" applyBorder="1" applyAlignment="1">
      <alignment horizontal="center" vertical="center"/>
    </xf>
    <xf numFmtId="173" fontId="0" fillId="0" borderId="45" xfId="55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16" fontId="0" fillId="0" borderId="22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3" fontId="0" fillId="0" borderId="34" xfId="0" applyNumberFormat="1" applyFont="1" applyFill="1" applyBorder="1" applyAlignment="1">
      <alignment horizontal="center" vertical="center"/>
    </xf>
    <xf numFmtId="172" fontId="22" fillId="0" borderId="34" xfId="0" applyNumberFormat="1" applyFont="1" applyFill="1" applyBorder="1" applyAlignment="1">
      <alignment horizontal="center" vertical="center"/>
    </xf>
    <xf numFmtId="173" fontId="0" fillId="0" borderId="52" xfId="55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2" sqref="B2:B3"/>
    </sheetView>
  </sheetViews>
  <sheetFormatPr defaultColWidth="9.00390625" defaultRowHeight="21" customHeight="1"/>
  <cols>
    <col min="1" max="1" width="4.625" style="69" customWidth="1"/>
    <col min="2" max="2" width="35.375" style="1" customWidth="1"/>
    <col min="3" max="3" width="12.125" style="69" customWidth="1"/>
    <col min="4" max="4" width="18.625" style="1" hidden="1" customWidth="1"/>
    <col min="5" max="5" width="12.875" style="1" hidden="1" customWidth="1"/>
    <col min="6" max="6" width="18.75390625" style="1" customWidth="1"/>
    <col min="7" max="7" width="19.00390625" style="1" customWidth="1"/>
    <col min="8" max="8" width="12.00390625" style="1" customWidth="1"/>
    <col min="9" max="9" width="9.125" style="1" customWidth="1"/>
    <col min="10" max="10" width="11.00390625" style="1" hidden="1" customWidth="1"/>
    <col min="11" max="11" width="11.75390625" style="1" hidden="1" customWidth="1"/>
    <col min="12" max="12" width="12.125" style="1" hidden="1" customWidth="1"/>
    <col min="13" max="13" width="10.125" style="1" bestFit="1" customWidth="1"/>
    <col min="14" max="22" width="9.125" style="1" customWidth="1"/>
    <col min="23" max="16384" width="9.125" style="1" customWidth="1"/>
  </cols>
  <sheetData>
    <row r="1" spans="1:8" ht="48" customHeight="1" thickBot="1">
      <c r="A1" s="187" t="s">
        <v>116</v>
      </c>
      <c r="B1" s="187"/>
      <c r="C1" s="187"/>
      <c r="D1" s="187"/>
      <c r="E1" s="187"/>
      <c r="F1" s="187"/>
      <c r="G1" s="187"/>
      <c r="H1" s="187"/>
    </row>
    <row r="2" spans="1:12" ht="79.5" customHeight="1">
      <c r="A2" s="188" t="s">
        <v>0</v>
      </c>
      <c r="B2" s="190" t="s">
        <v>1</v>
      </c>
      <c r="C2" s="192" t="s">
        <v>2</v>
      </c>
      <c r="D2" s="194" t="s">
        <v>111</v>
      </c>
      <c r="E2" s="195"/>
      <c r="F2" s="196" t="s">
        <v>117</v>
      </c>
      <c r="G2" s="196" t="s">
        <v>118</v>
      </c>
      <c r="H2" s="198" t="s">
        <v>3</v>
      </c>
      <c r="J2" s="1" t="s">
        <v>106</v>
      </c>
      <c r="K2" s="108" t="s">
        <v>107</v>
      </c>
      <c r="L2" s="1" t="s">
        <v>108</v>
      </c>
    </row>
    <row r="3" spans="1:8" ht="27.75" customHeight="1" thickBot="1">
      <c r="A3" s="189"/>
      <c r="B3" s="191"/>
      <c r="C3" s="193"/>
      <c r="D3" s="78" t="s">
        <v>112</v>
      </c>
      <c r="E3" s="159" t="s">
        <v>105</v>
      </c>
      <c r="F3" s="197"/>
      <c r="G3" s="197"/>
      <c r="H3" s="199"/>
    </row>
    <row r="4" spans="1:12" ht="30.75" customHeight="1">
      <c r="A4" s="2" t="s">
        <v>4</v>
      </c>
      <c r="B4" s="101" t="s">
        <v>5</v>
      </c>
      <c r="C4" s="102" t="s">
        <v>6</v>
      </c>
      <c r="D4" s="104">
        <f>D5+D10+D13+D16+D17+D18</f>
        <v>1705648.7200000002</v>
      </c>
      <c r="E4" s="160">
        <f>E5+E10+E13+E16+E17+E18</f>
        <v>831320.95</v>
      </c>
      <c r="F4" s="104">
        <f>F5+F10+F13+F16+F17+F18</f>
        <v>1603080.46</v>
      </c>
      <c r="G4" s="104">
        <f>G5+G10+G13+G16+G17+G18</f>
        <v>1603182.2999999998</v>
      </c>
      <c r="H4" s="145">
        <f>G4/F4</f>
        <v>1.0000635276909307</v>
      </c>
      <c r="J4" s="83">
        <f>J5+J10+J13+J16+J17+J18</f>
        <v>524194.95999999996</v>
      </c>
      <c r="K4" s="1">
        <f>J4/4</f>
        <v>131048.73999999999</v>
      </c>
      <c r="L4" s="70">
        <f>J4+K4</f>
        <v>655243.7</v>
      </c>
    </row>
    <row r="5" spans="1:12" s="7" customFormat="1" ht="21" customHeight="1">
      <c r="A5" s="4" t="s">
        <v>7</v>
      </c>
      <c r="B5" s="5" t="s">
        <v>8</v>
      </c>
      <c r="C5" s="6" t="s">
        <v>6</v>
      </c>
      <c r="D5" s="122">
        <f>SUM(D6:D8)+D9</f>
        <v>396702.3</v>
      </c>
      <c r="E5" s="161">
        <f>SUM(E6:E8)+E9</f>
        <v>166887.58999999997</v>
      </c>
      <c r="F5" s="122">
        <f>SUM(F6:F8)+F9</f>
        <v>344573.11</v>
      </c>
      <c r="G5" s="114">
        <f>SUM(G6:G8)+G9</f>
        <v>345073.54</v>
      </c>
      <c r="H5" s="157">
        <f>G5/F5</f>
        <v>1.0014523187836684</v>
      </c>
      <c r="J5" s="84">
        <f>SUM(J6:J8)+J9</f>
        <v>140478.47</v>
      </c>
      <c r="K5" s="1">
        <f aca="true" t="shared" si="0" ref="K5:K49">J5/4</f>
        <v>35119.6175</v>
      </c>
      <c r="L5" s="70">
        <f aca="true" t="shared" si="1" ref="L5:L49">J5+K5</f>
        <v>175598.0875</v>
      </c>
    </row>
    <row r="6" spans="1:12" ht="21" customHeight="1">
      <c r="A6" s="8" t="s">
        <v>9</v>
      </c>
      <c r="B6" s="9" t="s">
        <v>10</v>
      </c>
      <c r="C6" s="10" t="s">
        <v>6</v>
      </c>
      <c r="D6" s="123">
        <v>57066.49</v>
      </c>
      <c r="E6" s="162">
        <v>19827.2</v>
      </c>
      <c r="F6" s="128">
        <v>31351.24</v>
      </c>
      <c r="G6" s="124">
        <v>31698.83</v>
      </c>
      <c r="H6" s="146">
        <f aca="true" t="shared" si="2" ref="H6:H49">G6/F6</f>
        <v>1.011086961791623</v>
      </c>
      <c r="J6" s="80">
        <v>11826.17</v>
      </c>
      <c r="K6" s="1">
        <f t="shared" si="0"/>
        <v>2956.5425</v>
      </c>
      <c r="L6" s="70">
        <f t="shared" si="1"/>
        <v>14782.7125</v>
      </c>
    </row>
    <row r="7" spans="1:12" ht="21" customHeight="1">
      <c r="A7" s="8" t="s">
        <v>11</v>
      </c>
      <c r="B7" s="9" t="s">
        <v>12</v>
      </c>
      <c r="C7" s="10" t="s">
        <v>6</v>
      </c>
      <c r="D7" s="123">
        <v>103510.3</v>
      </c>
      <c r="E7" s="162">
        <v>56319.25</v>
      </c>
      <c r="F7" s="128">
        <v>102000.15</v>
      </c>
      <c r="G7" s="124">
        <v>102013.85</v>
      </c>
      <c r="H7" s="146">
        <f t="shared" si="2"/>
        <v>1.0001343135279703</v>
      </c>
      <c r="J7" s="80">
        <v>33676.19</v>
      </c>
      <c r="K7" s="1">
        <f t="shared" si="0"/>
        <v>8419.0475</v>
      </c>
      <c r="L7" s="70">
        <f t="shared" si="1"/>
        <v>42095.2375</v>
      </c>
    </row>
    <row r="8" spans="1:12" ht="21" customHeight="1">
      <c r="A8" s="8" t="s">
        <v>13</v>
      </c>
      <c r="B8" s="9" t="s">
        <v>14</v>
      </c>
      <c r="C8" s="10" t="s">
        <v>6</v>
      </c>
      <c r="D8" s="123">
        <v>225520.82</v>
      </c>
      <c r="E8" s="162">
        <v>88338.34</v>
      </c>
      <c r="F8" s="128">
        <v>201235.37</v>
      </c>
      <c r="G8" s="124">
        <v>201178.07</v>
      </c>
      <c r="H8" s="146">
        <f t="shared" si="2"/>
        <v>0.9997152588036586</v>
      </c>
      <c r="J8" s="80">
        <v>87769.99</v>
      </c>
      <c r="K8" s="1">
        <f t="shared" si="0"/>
        <v>21942.4975</v>
      </c>
      <c r="L8" s="70">
        <f t="shared" si="1"/>
        <v>109712.4875</v>
      </c>
    </row>
    <row r="9" spans="1:12" ht="21" customHeight="1">
      <c r="A9" s="11" t="s">
        <v>15</v>
      </c>
      <c r="B9" s="12" t="s">
        <v>16</v>
      </c>
      <c r="C9" s="13" t="s">
        <v>6</v>
      </c>
      <c r="D9" s="125">
        <v>10604.69</v>
      </c>
      <c r="E9" s="163">
        <v>2402.8</v>
      </c>
      <c r="F9" s="125">
        <v>9986.35</v>
      </c>
      <c r="G9" s="126">
        <v>10182.79</v>
      </c>
      <c r="H9" s="147">
        <f t="shared" si="2"/>
        <v>1.0196708507112209</v>
      </c>
      <c r="J9" s="77">
        <v>7206.12</v>
      </c>
      <c r="K9" s="1">
        <f t="shared" si="0"/>
        <v>1801.53</v>
      </c>
      <c r="L9" s="70">
        <f t="shared" si="1"/>
        <v>9007.65</v>
      </c>
    </row>
    <row r="10" spans="1:12" s="7" customFormat="1" ht="21" customHeight="1">
      <c r="A10" s="14" t="s">
        <v>17</v>
      </c>
      <c r="B10" s="15" t="s">
        <v>18</v>
      </c>
      <c r="C10" s="6" t="s">
        <v>6</v>
      </c>
      <c r="D10" s="104">
        <f>D11+D12</f>
        <v>588724.79</v>
      </c>
      <c r="E10" s="160">
        <f>E11+E12</f>
        <v>329139.88999999996</v>
      </c>
      <c r="F10" s="104">
        <f>F11+F12</f>
        <v>630540</v>
      </c>
      <c r="G10" s="114">
        <f>G11+G12</f>
        <v>630534.05</v>
      </c>
      <c r="H10" s="145">
        <f t="shared" si="2"/>
        <v>0.9999905636438609</v>
      </c>
      <c r="J10" s="82">
        <f>J11+J12</f>
        <v>188213.15999999997</v>
      </c>
      <c r="K10" s="1">
        <f t="shared" si="0"/>
        <v>47053.28999999999</v>
      </c>
      <c r="L10" s="70">
        <f t="shared" si="1"/>
        <v>235266.44999999995</v>
      </c>
    </row>
    <row r="11" spans="1:12" ht="27" customHeight="1">
      <c r="A11" s="8" t="s">
        <v>19</v>
      </c>
      <c r="B11" s="183" t="s">
        <v>20</v>
      </c>
      <c r="C11" s="10" t="s">
        <v>6</v>
      </c>
      <c r="D11" s="127">
        <v>536614.64</v>
      </c>
      <c r="E11" s="124">
        <v>298432.79</v>
      </c>
      <c r="F11" s="128">
        <v>574720</v>
      </c>
      <c r="G11" s="128">
        <v>574721.24</v>
      </c>
      <c r="H11" s="184">
        <f t="shared" si="2"/>
        <v>1.000002157572383</v>
      </c>
      <c r="J11" s="81">
        <v>171509.33</v>
      </c>
      <c r="K11" s="1">
        <f t="shared" si="0"/>
        <v>42877.3325</v>
      </c>
      <c r="L11" s="70">
        <f t="shared" si="1"/>
        <v>214386.66249999998</v>
      </c>
    </row>
    <row r="12" spans="1:12" ht="21" customHeight="1">
      <c r="A12" s="11" t="s">
        <v>21</v>
      </c>
      <c r="B12" s="185" t="s">
        <v>22</v>
      </c>
      <c r="C12" s="13" t="s">
        <v>6</v>
      </c>
      <c r="D12" s="125">
        <v>52110.15</v>
      </c>
      <c r="E12" s="179">
        <v>30707.1</v>
      </c>
      <c r="F12" s="125">
        <v>55820</v>
      </c>
      <c r="G12" s="125">
        <v>55812.81</v>
      </c>
      <c r="H12" s="147">
        <f t="shared" si="2"/>
        <v>0.9998711931207452</v>
      </c>
      <c r="J12" s="79">
        <v>16703.83</v>
      </c>
      <c r="K12" s="1">
        <f t="shared" si="0"/>
        <v>4175.9575</v>
      </c>
      <c r="L12" s="70">
        <f t="shared" si="1"/>
        <v>20879.787500000002</v>
      </c>
    </row>
    <row r="13" spans="1:12" s="7" customFormat="1" ht="21" customHeight="1">
      <c r="A13" s="17" t="s">
        <v>23</v>
      </c>
      <c r="B13" s="18" t="s">
        <v>24</v>
      </c>
      <c r="C13" s="6" t="s">
        <v>6</v>
      </c>
      <c r="D13" s="104">
        <f>D14+D15</f>
        <v>475675.30000000005</v>
      </c>
      <c r="E13" s="160">
        <f>E14+E15</f>
        <v>198487.07</v>
      </c>
      <c r="F13" s="104">
        <f>F14+F15</f>
        <v>412588.4</v>
      </c>
      <c r="G13" s="129">
        <f>G14+G15</f>
        <v>412642.6</v>
      </c>
      <c r="H13" s="145">
        <f t="shared" si="2"/>
        <v>1.0001313657873074</v>
      </c>
      <c r="J13" s="85">
        <f>J14+J15</f>
        <v>146399.23</v>
      </c>
      <c r="K13" s="1">
        <f t="shared" si="0"/>
        <v>36599.8075</v>
      </c>
      <c r="L13" s="70">
        <f t="shared" si="1"/>
        <v>182999.0375</v>
      </c>
    </row>
    <row r="14" spans="1:12" ht="21" customHeight="1">
      <c r="A14" s="19" t="s">
        <v>25</v>
      </c>
      <c r="B14" s="20" t="s">
        <v>26</v>
      </c>
      <c r="C14" s="10" t="s">
        <v>6</v>
      </c>
      <c r="D14" s="128">
        <v>475647.9</v>
      </c>
      <c r="E14" s="162">
        <v>198481.12</v>
      </c>
      <c r="F14" s="128">
        <v>412576.9</v>
      </c>
      <c r="G14" s="127">
        <v>412631.24</v>
      </c>
      <c r="H14" s="146">
        <f t="shared" si="2"/>
        <v>1.0001317087796238</v>
      </c>
      <c r="J14" s="16">
        <v>146395.44</v>
      </c>
      <c r="K14" s="1">
        <f t="shared" si="0"/>
        <v>36598.86</v>
      </c>
      <c r="L14" s="70">
        <f t="shared" si="1"/>
        <v>182994.3</v>
      </c>
    </row>
    <row r="15" spans="1:12" ht="21" customHeight="1">
      <c r="A15" s="19" t="s">
        <v>27</v>
      </c>
      <c r="B15" s="20" t="s">
        <v>28</v>
      </c>
      <c r="C15" s="13" t="s">
        <v>6</v>
      </c>
      <c r="D15" s="125">
        <v>27.4</v>
      </c>
      <c r="E15" s="163">
        <v>5.95</v>
      </c>
      <c r="F15" s="125">
        <v>11.5</v>
      </c>
      <c r="G15" s="126">
        <v>11.36</v>
      </c>
      <c r="H15" s="147">
        <f t="shared" si="2"/>
        <v>0.9878260869565217</v>
      </c>
      <c r="J15" s="77">
        <v>3.79</v>
      </c>
      <c r="K15" s="1">
        <f t="shared" si="0"/>
        <v>0.9475</v>
      </c>
      <c r="L15" s="70">
        <f t="shared" si="1"/>
        <v>4.7375</v>
      </c>
    </row>
    <row r="16" spans="1:12" s="7" customFormat="1" ht="66.75" customHeight="1">
      <c r="A16" s="4" t="s">
        <v>29</v>
      </c>
      <c r="B16" s="21" t="s">
        <v>30</v>
      </c>
      <c r="C16" s="22" t="s">
        <v>6</v>
      </c>
      <c r="D16" s="114">
        <v>83110.5</v>
      </c>
      <c r="E16" s="161">
        <v>53772</v>
      </c>
      <c r="F16" s="114">
        <v>101512.5</v>
      </c>
      <c r="G16" s="130">
        <v>101211.75</v>
      </c>
      <c r="H16" s="113">
        <f t="shared" si="2"/>
        <v>0.9970373106760251</v>
      </c>
      <c r="J16" s="87">
        <v>32100.4</v>
      </c>
      <c r="K16" s="1">
        <f t="shared" si="0"/>
        <v>8025.1</v>
      </c>
      <c r="L16" s="70">
        <f t="shared" si="1"/>
        <v>40125.5</v>
      </c>
    </row>
    <row r="17" spans="1:12" s="7" customFormat="1" ht="52.5" customHeight="1">
      <c r="A17" s="23" t="s">
        <v>31</v>
      </c>
      <c r="B17" s="24" t="s">
        <v>32</v>
      </c>
      <c r="C17" s="25" t="s">
        <v>6</v>
      </c>
      <c r="D17" s="115">
        <v>107451.53</v>
      </c>
      <c r="E17" s="164">
        <v>53555.52</v>
      </c>
      <c r="F17" s="115">
        <v>70328.45</v>
      </c>
      <c r="G17" s="130">
        <v>70349.89</v>
      </c>
      <c r="H17" s="113">
        <f t="shared" si="2"/>
        <v>1.0003048552897156</v>
      </c>
      <c r="J17" s="87">
        <v>6962.23</v>
      </c>
      <c r="K17" s="1">
        <f t="shared" si="0"/>
        <v>1740.5575</v>
      </c>
      <c r="L17" s="70">
        <f t="shared" si="1"/>
        <v>8702.787499999999</v>
      </c>
    </row>
    <row r="18" spans="1:12" s="7" customFormat="1" ht="21" customHeight="1" thickBot="1">
      <c r="A18" s="26" t="s">
        <v>33</v>
      </c>
      <c r="B18" s="27" t="s">
        <v>34</v>
      </c>
      <c r="C18" s="28" t="s">
        <v>6</v>
      </c>
      <c r="D18" s="121">
        <v>53984.3</v>
      </c>
      <c r="E18" s="165">
        <v>29478.88</v>
      </c>
      <c r="F18" s="116">
        <v>43538</v>
      </c>
      <c r="G18" s="131">
        <v>43370.47</v>
      </c>
      <c r="H18" s="158">
        <f t="shared" si="2"/>
        <v>0.9961520970186963</v>
      </c>
      <c r="J18" s="88">
        <v>10041.47</v>
      </c>
      <c r="K18" s="1">
        <f t="shared" si="0"/>
        <v>2510.3675</v>
      </c>
      <c r="L18" s="70">
        <f t="shared" si="1"/>
        <v>12551.8375</v>
      </c>
    </row>
    <row r="19" spans="1:12" ht="21" customHeight="1" thickBot="1">
      <c r="A19" s="29" t="s">
        <v>35</v>
      </c>
      <c r="B19" s="30" t="s">
        <v>36</v>
      </c>
      <c r="C19" s="31" t="s">
        <v>6</v>
      </c>
      <c r="D19" s="105">
        <f>D20+D33</f>
        <v>223150.62</v>
      </c>
      <c r="E19" s="166">
        <f>E20+E33</f>
        <v>120597.91</v>
      </c>
      <c r="F19" s="105">
        <f>F20+F33</f>
        <v>262391.87</v>
      </c>
      <c r="G19" s="105">
        <f>G20+G33</f>
        <v>262282.59</v>
      </c>
      <c r="H19" s="148">
        <f t="shared" si="2"/>
        <v>0.9995835236815837</v>
      </c>
      <c r="J19" s="61">
        <f>J20+J33</f>
        <v>73456.66</v>
      </c>
      <c r="K19" s="1">
        <f t="shared" si="0"/>
        <v>18364.165</v>
      </c>
      <c r="L19" s="70">
        <f t="shared" si="1"/>
        <v>91820.82500000001</v>
      </c>
    </row>
    <row r="20" spans="1:12" s="7" customFormat="1" ht="33" customHeight="1">
      <c r="A20" s="33" t="s">
        <v>37</v>
      </c>
      <c r="B20" s="34" t="s">
        <v>38</v>
      </c>
      <c r="C20" s="35" t="s">
        <v>6</v>
      </c>
      <c r="D20" s="110">
        <f>D21+SUM(D24:D32)</f>
        <v>132853.35</v>
      </c>
      <c r="E20" s="167">
        <f>E21+SUM(E24:E32)</f>
        <v>64489.560000000005</v>
      </c>
      <c r="F20" s="110">
        <f>F21+SUM(F24:F32)</f>
        <v>177767.43</v>
      </c>
      <c r="G20" s="110">
        <f>G21+SUM(G24:G32)</f>
        <v>177656.64</v>
      </c>
      <c r="H20" s="111">
        <f t="shared" si="2"/>
        <v>0.9993767699741174</v>
      </c>
      <c r="J20" s="89">
        <f>J21+SUM(J24:J32)</f>
        <v>44401.28</v>
      </c>
      <c r="K20" s="1">
        <f t="shared" si="0"/>
        <v>11100.32</v>
      </c>
      <c r="L20" s="70">
        <f t="shared" si="1"/>
        <v>55501.6</v>
      </c>
    </row>
    <row r="21" spans="1:12" s="7" customFormat="1" ht="21" customHeight="1">
      <c r="A21" s="36" t="s">
        <v>39</v>
      </c>
      <c r="B21" s="37" t="s">
        <v>40</v>
      </c>
      <c r="C21" s="38" t="s">
        <v>6</v>
      </c>
      <c r="D21" s="132">
        <f>D22+D23</f>
        <v>43866.49</v>
      </c>
      <c r="E21" s="168">
        <f>E22+E23</f>
        <v>24294.4</v>
      </c>
      <c r="F21" s="132">
        <f>F22+F23</f>
        <v>48435</v>
      </c>
      <c r="G21" s="133">
        <f>G22+G23</f>
        <v>48340.04</v>
      </c>
      <c r="H21" s="149">
        <f t="shared" si="2"/>
        <v>0.9980394342933829</v>
      </c>
      <c r="J21" s="90">
        <f>J22+J23</f>
        <v>14061.97</v>
      </c>
      <c r="K21" s="1">
        <f t="shared" si="0"/>
        <v>3515.4925</v>
      </c>
      <c r="L21" s="70">
        <f t="shared" si="1"/>
        <v>17577.462499999998</v>
      </c>
    </row>
    <row r="22" spans="1:12" s="40" customFormat="1" ht="30" customHeight="1">
      <c r="A22" s="39"/>
      <c r="B22" s="175" t="s">
        <v>41</v>
      </c>
      <c r="C22" s="176" t="s">
        <v>6</v>
      </c>
      <c r="D22" s="132">
        <v>40012.88</v>
      </c>
      <c r="E22" s="177">
        <v>22128.5</v>
      </c>
      <c r="F22" s="132">
        <v>44100</v>
      </c>
      <c r="G22" s="133">
        <v>44011.98</v>
      </c>
      <c r="H22" s="149">
        <f t="shared" si="2"/>
        <v>0.9980040816326531</v>
      </c>
      <c r="J22" s="91">
        <v>12794.92</v>
      </c>
      <c r="K22" s="1">
        <f t="shared" si="0"/>
        <v>3198.73</v>
      </c>
      <c r="L22" s="70">
        <f t="shared" si="1"/>
        <v>15993.65</v>
      </c>
    </row>
    <row r="23" spans="1:12" s="40" customFormat="1" ht="21" customHeight="1">
      <c r="A23" s="39"/>
      <c r="B23" s="178" t="s">
        <v>22</v>
      </c>
      <c r="C23" s="176" t="s">
        <v>6</v>
      </c>
      <c r="D23" s="125">
        <v>3853.61</v>
      </c>
      <c r="E23" s="179">
        <v>2165.9</v>
      </c>
      <c r="F23" s="132">
        <v>4335</v>
      </c>
      <c r="G23" s="126">
        <v>4328.06</v>
      </c>
      <c r="H23" s="147">
        <f t="shared" si="2"/>
        <v>0.9983990772779701</v>
      </c>
      <c r="J23" s="92">
        <v>1267.05</v>
      </c>
      <c r="K23" s="1">
        <f t="shared" si="0"/>
        <v>316.7625</v>
      </c>
      <c r="L23" s="70">
        <f t="shared" si="1"/>
        <v>1583.8125</v>
      </c>
    </row>
    <row r="24" spans="1:12" ht="21" customHeight="1">
      <c r="A24" s="41" t="s">
        <v>42</v>
      </c>
      <c r="B24" s="42" t="s">
        <v>43</v>
      </c>
      <c r="C24" s="43" t="s">
        <v>6</v>
      </c>
      <c r="D24" s="134">
        <v>48990</v>
      </c>
      <c r="E24" s="180">
        <v>24651.4</v>
      </c>
      <c r="F24" s="132">
        <v>61650</v>
      </c>
      <c r="G24" s="135">
        <v>61670.12</v>
      </c>
      <c r="H24" s="150">
        <f t="shared" si="2"/>
        <v>1.0003263584752635</v>
      </c>
      <c r="J24" s="93">
        <v>14203.78</v>
      </c>
      <c r="K24" s="1">
        <f t="shared" si="0"/>
        <v>3550.945</v>
      </c>
      <c r="L24" s="70">
        <f t="shared" si="1"/>
        <v>17754.725000000002</v>
      </c>
    </row>
    <row r="25" spans="1:12" ht="30.75" customHeight="1">
      <c r="A25" s="44" t="s">
        <v>44</v>
      </c>
      <c r="B25" s="45" t="s">
        <v>45</v>
      </c>
      <c r="C25" s="38" t="s">
        <v>6</v>
      </c>
      <c r="D25" s="136">
        <v>315.1</v>
      </c>
      <c r="E25" s="181">
        <v>35.65</v>
      </c>
      <c r="F25" s="132">
        <v>320</v>
      </c>
      <c r="G25" s="137">
        <v>319.74</v>
      </c>
      <c r="H25" s="151">
        <f t="shared" si="2"/>
        <v>0.9991875</v>
      </c>
      <c r="J25" s="94">
        <v>31.64</v>
      </c>
      <c r="K25" s="1">
        <f t="shared" si="0"/>
        <v>7.91</v>
      </c>
      <c r="L25" s="70">
        <f t="shared" si="1"/>
        <v>39.55</v>
      </c>
    </row>
    <row r="26" spans="1:12" ht="21" customHeight="1">
      <c r="A26" s="46" t="s">
        <v>46</v>
      </c>
      <c r="B26" s="47" t="s">
        <v>47</v>
      </c>
      <c r="C26" s="38" t="s">
        <v>6</v>
      </c>
      <c r="D26" s="136">
        <v>5753.4</v>
      </c>
      <c r="E26" s="181">
        <v>2954.87</v>
      </c>
      <c r="F26" s="132">
        <v>6130</v>
      </c>
      <c r="G26" s="137">
        <v>6128.8</v>
      </c>
      <c r="H26" s="151">
        <f t="shared" si="2"/>
        <v>0.9998042414355628</v>
      </c>
      <c r="J26" s="95">
        <v>2271.08</v>
      </c>
      <c r="K26" s="1">
        <f t="shared" si="0"/>
        <v>567.77</v>
      </c>
      <c r="L26" s="70">
        <f t="shared" si="1"/>
        <v>2838.85</v>
      </c>
    </row>
    <row r="27" spans="1:12" ht="21" customHeight="1">
      <c r="A27" s="48" t="s">
        <v>48</v>
      </c>
      <c r="B27" s="47" t="s">
        <v>49</v>
      </c>
      <c r="C27" s="38" t="s">
        <v>6</v>
      </c>
      <c r="D27" s="132">
        <v>11876.8</v>
      </c>
      <c r="E27" s="177">
        <v>587.7</v>
      </c>
      <c r="F27" s="132">
        <v>11700</v>
      </c>
      <c r="G27" s="133">
        <v>11706.34</v>
      </c>
      <c r="H27" s="149">
        <f t="shared" si="2"/>
        <v>1.0005418803418804</v>
      </c>
      <c r="J27" s="96">
        <v>3993.29</v>
      </c>
      <c r="K27" s="1">
        <f t="shared" si="0"/>
        <v>998.3225</v>
      </c>
      <c r="L27" s="70">
        <f t="shared" si="1"/>
        <v>4991.6125</v>
      </c>
    </row>
    <row r="28" spans="1:12" ht="21" customHeight="1">
      <c r="A28" s="48" t="s">
        <v>50</v>
      </c>
      <c r="B28" s="47" t="s">
        <v>51</v>
      </c>
      <c r="C28" s="38" t="s">
        <v>6</v>
      </c>
      <c r="D28" s="132">
        <v>451.3</v>
      </c>
      <c r="E28" s="177">
        <v>263.2</v>
      </c>
      <c r="F28" s="132">
        <v>557.95</v>
      </c>
      <c r="G28" s="133">
        <v>558.35</v>
      </c>
      <c r="H28" s="149">
        <f t="shared" si="2"/>
        <v>1.000716910117394</v>
      </c>
      <c r="J28" s="96">
        <v>150.43</v>
      </c>
      <c r="K28" s="1">
        <f t="shared" si="0"/>
        <v>37.6075</v>
      </c>
      <c r="L28" s="70">
        <f t="shared" si="1"/>
        <v>188.03750000000002</v>
      </c>
    </row>
    <row r="29" spans="1:12" ht="21" customHeight="1">
      <c r="A29" s="48" t="s">
        <v>52</v>
      </c>
      <c r="B29" s="47" t="s">
        <v>53</v>
      </c>
      <c r="C29" s="38" t="s">
        <v>6</v>
      </c>
      <c r="D29" s="132">
        <v>244.92</v>
      </c>
      <c r="E29" s="177">
        <v>94.1</v>
      </c>
      <c r="F29" s="132">
        <v>148</v>
      </c>
      <c r="G29" s="133">
        <v>148.39</v>
      </c>
      <c r="H29" s="149">
        <f t="shared" si="2"/>
        <v>1.002635135135135</v>
      </c>
      <c r="J29" s="96">
        <v>62.29</v>
      </c>
      <c r="K29" s="1">
        <f t="shared" si="0"/>
        <v>15.5725</v>
      </c>
      <c r="L29" s="70">
        <f t="shared" si="1"/>
        <v>77.8625</v>
      </c>
    </row>
    <row r="30" spans="1:12" ht="21" customHeight="1">
      <c r="A30" s="48" t="s">
        <v>54</v>
      </c>
      <c r="B30" s="47" t="s">
        <v>55</v>
      </c>
      <c r="C30" s="38" t="s">
        <v>6</v>
      </c>
      <c r="D30" s="132">
        <v>522.8</v>
      </c>
      <c r="E30" s="177">
        <v>150.5</v>
      </c>
      <c r="F30" s="132">
        <v>562</v>
      </c>
      <c r="G30" s="133">
        <v>561.9</v>
      </c>
      <c r="H30" s="149">
        <f t="shared" si="2"/>
        <v>0.9998220640569394</v>
      </c>
      <c r="J30" s="96">
        <v>392.53</v>
      </c>
      <c r="K30" s="1">
        <f t="shared" si="0"/>
        <v>98.1325</v>
      </c>
      <c r="L30" s="70">
        <f t="shared" si="1"/>
        <v>490.66249999999997</v>
      </c>
    </row>
    <row r="31" spans="1:12" ht="21" customHeight="1">
      <c r="A31" s="48" t="s">
        <v>56</v>
      </c>
      <c r="B31" s="47" t="s">
        <v>57</v>
      </c>
      <c r="C31" s="38" t="s">
        <v>6</v>
      </c>
      <c r="D31" s="132">
        <v>2836.94</v>
      </c>
      <c r="E31" s="177">
        <v>1485.8</v>
      </c>
      <c r="F31" s="132">
        <v>1350.2</v>
      </c>
      <c r="G31" s="133">
        <v>1349.14</v>
      </c>
      <c r="H31" s="149">
        <f t="shared" si="2"/>
        <v>0.9992149311213154</v>
      </c>
      <c r="J31" s="96">
        <v>705.11</v>
      </c>
      <c r="K31" s="1">
        <f t="shared" si="0"/>
        <v>176.2775</v>
      </c>
      <c r="L31" s="70">
        <f t="shared" si="1"/>
        <v>881.3875</v>
      </c>
    </row>
    <row r="32" spans="1:12" s="51" customFormat="1" ht="21" customHeight="1" thickBot="1">
      <c r="A32" s="49" t="s">
        <v>58</v>
      </c>
      <c r="B32" s="50" t="s">
        <v>59</v>
      </c>
      <c r="C32" s="43" t="s">
        <v>6</v>
      </c>
      <c r="D32" s="138">
        <v>17995.6</v>
      </c>
      <c r="E32" s="182">
        <v>9971.94</v>
      </c>
      <c r="F32" s="144">
        <v>46914.28</v>
      </c>
      <c r="G32" s="139">
        <v>46873.82</v>
      </c>
      <c r="H32" s="152">
        <f t="shared" si="2"/>
        <v>0.9991375760216292</v>
      </c>
      <c r="J32" s="97">
        <v>8529.16</v>
      </c>
      <c r="K32" s="1">
        <f t="shared" si="0"/>
        <v>2132.29</v>
      </c>
      <c r="L32" s="70">
        <f t="shared" si="1"/>
        <v>10661.45</v>
      </c>
    </row>
    <row r="33" spans="1:12" s="53" customFormat="1" ht="26.25" customHeight="1">
      <c r="A33" s="2">
        <v>8</v>
      </c>
      <c r="B33" s="3" t="s">
        <v>60</v>
      </c>
      <c r="C33" s="52" t="s">
        <v>6</v>
      </c>
      <c r="D33" s="106">
        <f>SUM(D34:D41)</f>
        <v>90297.26999999999</v>
      </c>
      <c r="E33" s="106">
        <f>SUM(E34:E41)</f>
        <v>56108.350000000006</v>
      </c>
      <c r="F33" s="106">
        <f>SUM(F34:F41)</f>
        <v>84624.43999999999</v>
      </c>
      <c r="G33" s="118">
        <f>SUM(G34:G41)</f>
        <v>84625.95</v>
      </c>
      <c r="H33" s="153">
        <f t="shared" si="2"/>
        <v>1.0000178435449618</v>
      </c>
      <c r="J33" s="98">
        <f>SUM(J34:J41)</f>
        <v>29055.379999999997</v>
      </c>
      <c r="K33" s="1">
        <f t="shared" si="0"/>
        <v>7263.844999999999</v>
      </c>
      <c r="L33" s="70">
        <f t="shared" si="1"/>
        <v>36319.225</v>
      </c>
    </row>
    <row r="34" spans="1:12" ht="21" customHeight="1">
      <c r="A34" s="54" t="s">
        <v>61</v>
      </c>
      <c r="B34" s="55" t="s">
        <v>62</v>
      </c>
      <c r="C34" s="38" t="s">
        <v>6</v>
      </c>
      <c r="D34" s="132">
        <v>75820.92</v>
      </c>
      <c r="E34" s="177">
        <v>47316</v>
      </c>
      <c r="F34" s="132">
        <v>70845</v>
      </c>
      <c r="G34" s="133">
        <v>70845.12</v>
      </c>
      <c r="H34" s="151">
        <f t="shared" si="2"/>
        <v>1.0000016938386618</v>
      </c>
      <c r="J34" s="96">
        <v>24267.35</v>
      </c>
      <c r="K34" s="1">
        <f t="shared" si="0"/>
        <v>6066.8375</v>
      </c>
      <c r="L34" s="70">
        <f t="shared" si="1"/>
        <v>30334.1875</v>
      </c>
    </row>
    <row r="35" spans="1:12" ht="21" customHeight="1">
      <c r="A35" s="54" t="s">
        <v>63</v>
      </c>
      <c r="B35" s="55" t="s">
        <v>64</v>
      </c>
      <c r="C35" s="38" t="s">
        <v>6</v>
      </c>
      <c r="D35" s="132">
        <v>7272.17</v>
      </c>
      <c r="E35" s="177">
        <v>4674.4</v>
      </c>
      <c r="F35" s="132">
        <v>6818.5</v>
      </c>
      <c r="G35" s="133">
        <v>6818.39</v>
      </c>
      <c r="H35" s="147">
        <f t="shared" si="2"/>
        <v>0.9999838674195205</v>
      </c>
      <c r="J35" s="96">
        <v>2330.32</v>
      </c>
      <c r="K35" s="1">
        <f t="shared" si="0"/>
        <v>582.58</v>
      </c>
      <c r="L35" s="70">
        <f t="shared" si="1"/>
        <v>2912.9</v>
      </c>
    </row>
    <row r="36" spans="1:12" ht="21" customHeight="1">
      <c r="A36" s="54" t="s">
        <v>65</v>
      </c>
      <c r="B36" s="56" t="s">
        <v>66</v>
      </c>
      <c r="C36" s="38" t="s">
        <v>6</v>
      </c>
      <c r="D36" s="132">
        <v>1642.8</v>
      </c>
      <c r="E36" s="177">
        <v>1080.63</v>
      </c>
      <c r="F36" s="132">
        <v>1665</v>
      </c>
      <c r="G36" s="133">
        <v>1666.11</v>
      </c>
      <c r="H36" s="151">
        <f t="shared" si="2"/>
        <v>1.0006666666666666</v>
      </c>
      <c r="J36" s="96">
        <v>642.97</v>
      </c>
      <c r="K36" s="1">
        <f t="shared" si="0"/>
        <v>160.7425</v>
      </c>
      <c r="L36" s="70">
        <f t="shared" si="1"/>
        <v>803.7125000000001</v>
      </c>
    </row>
    <row r="37" spans="1:12" ht="21" customHeight="1">
      <c r="A37" s="54" t="s">
        <v>67</v>
      </c>
      <c r="B37" s="56" t="s">
        <v>68</v>
      </c>
      <c r="C37" s="38" t="s">
        <v>6</v>
      </c>
      <c r="D37" s="136">
        <v>22.6</v>
      </c>
      <c r="E37" s="170">
        <v>13.22</v>
      </c>
      <c r="F37" s="132">
        <v>22.65</v>
      </c>
      <c r="G37" s="137">
        <v>22.64</v>
      </c>
      <c r="H37" s="151">
        <f t="shared" si="2"/>
        <v>0.9995584988962474</v>
      </c>
      <c r="J37" s="94">
        <v>7.55</v>
      </c>
      <c r="K37" s="1">
        <f t="shared" si="0"/>
        <v>1.8875</v>
      </c>
      <c r="L37" s="70">
        <f t="shared" si="1"/>
        <v>9.4375</v>
      </c>
    </row>
    <row r="38" spans="1:12" ht="21" customHeight="1">
      <c r="A38" s="54" t="s">
        <v>69</v>
      </c>
      <c r="B38" s="55" t="s">
        <v>70</v>
      </c>
      <c r="C38" s="38" t="s">
        <v>6</v>
      </c>
      <c r="D38" s="132">
        <v>312.29</v>
      </c>
      <c r="E38" s="169">
        <v>138.05</v>
      </c>
      <c r="F38" s="132">
        <v>226.24</v>
      </c>
      <c r="G38" s="133">
        <v>226.05</v>
      </c>
      <c r="H38" s="151">
        <f t="shared" si="2"/>
        <v>0.9991601838755304</v>
      </c>
      <c r="J38" s="99">
        <v>94</v>
      </c>
      <c r="K38" s="1">
        <f t="shared" si="0"/>
        <v>23.5</v>
      </c>
      <c r="L38" s="70">
        <f t="shared" si="1"/>
        <v>117.5</v>
      </c>
    </row>
    <row r="39" spans="1:12" ht="21" customHeight="1">
      <c r="A39" s="54" t="s">
        <v>71</v>
      </c>
      <c r="B39" s="55" t="s">
        <v>72</v>
      </c>
      <c r="C39" s="38" t="s">
        <v>6</v>
      </c>
      <c r="D39" s="132">
        <v>426.75</v>
      </c>
      <c r="E39" s="169">
        <v>140.85</v>
      </c>
      <c r="F39" s="132">
        <v>418.04</v>
      </c>
      <c r="G39" s="133">
        <v>418.26</v>
      </c>
      <c r="H39" s="151">
        <f t="shared" si="2"/>
        <v>1.0005262654291454</v>
      </c>
      <c r="J39" s="99">
        <v>252.92</v>
      </c>
      <c r="K39" s="1">
        <f t="shared" si="0"/>
        <v>63.23</v>
      </c>
      <c r="L39" s="70">
        <f t="shared" si="1"/>
        <v>316.15</v>
      </c>
    </row>
    <row r="40" spans="1:12" ht="21" customHeight="1">
      <c r="A40" s="54" t="s">
        <v>73</v>
      </c>
      <c r="B40" s="55" t="s">
        <v>74</v>
      </c>
      <c r="C40" s="38" t="s">
        <v>6</v>
      </c>
      <c r="D40" s="132">
        <v>2273.84</v>
      </c>
      <c r="E40" s="169">
        <v>1291.55</v>
      </c>
      <c r="F40" s="132">
        <v>1976</v>
      </c>
      <c r="G40" s="133">
        <v>1975.97</v>
      </c>
      <c r="H40" s="151">
        <f t="shared" si="2"/>
        <v>0.9999848178137652</v>
      </c>
      <c r="J40" s="99">
        <v>788.84</v>
      </c>
      <c r="K40" s="1">
        <f t="shared" si="0"/>
        <v>197.21</v>
      </c>
      <c r="L40" s="70">
        <f t="shared" si="1"/>
        <v>986.0500000000001</v>
      </c>
    </row>
    <row r="41" spans="1:12" ht="30" customHeight="1" thickBot="1">
      <c r="A41" s="57" t="s">
        <v>75</v>
      </c>
      <c r="B41" s="58" t="s">
        <v>76</v>
      </c>
      <c r="C41" s="59" t="s">
        <v>6</v>
      </c>
      <c r="D41" s="140">
        <v>2525.9</v>
      </c>
      <c r="E41" s="171">
        <v>1453.65</v>
      </c>
      <c r="F41" s="144">
        <v>2653.01</v>
      </c>
      <c r="G41" s="141">
        <v>2653.41</v>
      </c>
      <c r="H41" s="154">
        <f t="shared" si="2"/>
        <v>1.0001507721418312</v>
      </c>
      <c r="J41" s="100">
        <v>671.43</v>
      </c>
      <c r="K41" s="1">
        <f t="shared" si="0"/>
        <v>167.8575</v>
      </c>
      <c r="L41" s="70">
        <f t="shared" si="1"/>
        <v>839.2874999999999</v>
      </c>
    </row>
    <row r="42" spans="1:12" ht="27.75" customHeight="1" thickBot="1">
      <c r="A42" s="29" t="s">
        <v>77</v>
      </c>
      <c r="B42" s="60" t="s">
        <v>78</v>
      </c>
      <c r="C42" s="31" t="s">
        <v>6</v>
      </c>
      <c r="D42" s="105">
        <f>D4+D19</f>
        <v>1928799.3400000003</v>
      </c>
      <c r="E42" s="166">
        <f>E4+E19</f>
        <v>951918.86</v>
      </c>
      <c r="F42" s="105">
        <f>F4+F19</f>
        <v>1865472.33</v>
      </c>
      <c r="G42" s="105">
        <f>G4+G19</f>
        <v>1865464.89</v>
      </c>
      <c r="H42" s="148">
        <f t="shared" si="2"/>
        <v>0.9999960117339289</v>
      </c>
      <c r="J42" s="32">
        <f>J4+J19</f>
        <v>597651.62</v>
      </c>
      <c r="K42" s="1">
        <f t="shared" si="0"/>
        <v>149412.905</v>
      </c>
      <c r="L42" s="70">
        <f t="shared" si="1"/>
        <v>747064.525</v>
      </c>
    </row>
    <row r="43" spans="1:12" s="53" customFormat="1" ht="21" customHeight="1" thickBot="1">
      <c r="A43" s="29" t="s">
        <v>79</v>
      </c>
      <c r="B43" s="30" t="s">
        <v>80</v>
      </c>
      <c r="C43" s="31" t="s">
        <v>6</v>
      </c>
      <c r="D43" s="105">
        <f>(D44-D42)-(D44-D42)*0.2</f>
        <v>216820.60799999983</v>
      </c>
      <c r="E43" s="166">
        <f>(E44-E42)-(E44-E42)*0.2</f>
        <v>374906.272</v>
      </c>
      <c r="F43" s="105">
        <f>(F44-F42)-(F44-F42)*0.2</f>
        <v>231058.85599999985</v>
      </c>
      <c r="G43" s="105">
        <f>(G44-G42)-(G44-G42)*0.2</f>
        <v>143708.64800000004</v>
      </c>
      <c r="H43" s="148">
        <f t="shared" si="2"/>
        <v>0.6219568922300911</v>
      </c>
      <c r="J43" s="103">
        <f>(J44-J42)-(J44-J42)*0.2</f>
        <v>241009.54400000005</v>
      </c>
      <c r="K43" s="1">
        <f t="shared" si="0"/>
        <v>60252.38600000001</v>
      </c>
      <c r="L43" s="70">
        <f t="shared" si="1"/>
        <v>301261.93000000005</v>
      </c>
    </row>
    <row r="44" spans="1:13" ht="21" customHeight="1" thickBot="1">
      <c r="A44" s="29" t="s">
        <v>81</v>
      </c>
      <c r="B44" s="30" t="s">
        <v>82</v>
      </c>
      <c r="C44" s="31" t="s">
        <v>6</v>
      </c>
      <c r="D44" s="105">
        <v>2199825.1</v>
      </c>
      <c r="E44" s="172">
        <v>1420551.7</v>
      </c>
      <c r="F44" s="105">
        <v>2154295.9</v>
      </c>
      <c r="G44" s="117">
        <v>2045100.7</v>
      </c>
      <c r="H44" s="148">
        <f t="shared" si="2"/>
        <v>0.9493128125992348</v>
      </c>
      <c r="J44" s="61">
        <v>898913.55</v>
      </c>
      <c r="K44" s="1">
        <f t="shared" si="0"/>
        <v>224728.3875</v>
      </c>
      <c r="L44" s="70">
        <f t="shared" si="1"/>
        <v>1123641.9375</v>
      </c>
      <c r="M44" s="186"/>
    </row>
    <row r="45" spans="1:12" s="53" customFormat="1" ht="21" customHeight="1">
      <c r="A45" s="2" t="s">
        <v>83</v>
      </c>
      <c r="B45" s="62" t="s">
        <v>84</v>
      </c>
      <c r="C45" s="52" t="s">
        <v>85</v>
      </c>
      <c r="D45" s="107">
        <f>SUM(D46:D48)</f>
        <v>22895.8</v>
      </c>
      <c r="E45" s="173">
        <f>SUM(E46:E48)</f>
        <v>14855.199999999999</v>
      </c>
      <c r="F45" s="107">
        <f>SUM(F46:F48)</f>
        <v>22770</v>
      </c>
      <c r="G45" s="120">
        <f>G46+G47+G48</f>
        <v>20821.5</v>
      </c>
      <c r="H45" s="155">
        <f t="shared" si="2"/>
        <v>0.9144268774703558</v>
      </c>
      <c r="J45" s="86">
        <f>J46+J47+J48</f>
        <v>9023.300000000001</v>
      </c>
      <c r="K45" s="1">
        <f t="shared" si="0"/>
        <v>2255.8250000000003</v>
      </c>
      <c r="L45" s="70">
        <f t="shared" si="1"/>
        <v>11279.125000000002</v>
      </c>
    </row>
    <row r="46" spans="1:12" s="53" customFormat="1" ht="18.75" customHeight="1">
      <c r="A46" s="63"/>
      <c r="B46" s="64" t="s">
        <v>86</v>
      </c>
      <c r="C46" s="65" t="s">
        <v>87</v>
      </c>
      <c r="D46" s="128">
        <v>17219.1</v>
      </c>
      <c r="E46" s="162">
        <v>11225.9</v>
      </c>
      <c r="F46" s="128">
        <v>17121.1</v>
      </c>
      <c r="G46" s="127">
        <v>15147.71</v>
      </c>
      <c r="H46" s="146">
        <f t="shared" si="2"/>
        <v>0.8847392982927499</v>
      </c>
      <c r="J46" s="16">
        <v>6562.01</v>
      </c>
      <c r="K46" s="1">
        <f t="shared" si="0"/>
        <v>1640.5025</v>
      </c>
      <c r="L46" s="70">
        <f t="shared" si="1"/>
        <v>8202.5125</v>
      </c>
    </row>
    <row r="47" spans="1:12" s="53" customFormat="1" ht="42.75" customHeight="1">
      <c r="A47" s="63"/>
      <c r="B47" s="66" t="s">
        <v>88</v>
      </c>
      <c r="C47" s="65" t="s">
        <v>87</v>
      </c>
      <c r="D47" s="128">
        <v>91.4</v>
      </c>
      <c r="E47" s="162">
        <v>53.4</v>
      </c>
      <c r="F47" s="128">
        <v>100</v>
      </c>
      <c r="G47" s="127">
        <v>72.11</v>
      </c>
      <c r="H47" s="146">
        <f t="shared" si="2"/>
        <v>0.7211</v>
      </c>
      <c r="J47" s="16">
        <v>43.35</v>
      </c>
      <c r="K47" s="1">
        <f t="shared" si="0"/>
        <v>10.8375</v>
      </c>
      <c r="L47" s="70">
        <f t="shared" si="1"/>
        <v>54.1875</v>
      </c>
    </row>
    <row r="48" spans="1:12" s="53" customFormat="1" ht="21" customHeight="1" thickBot="1">
      <c r="A48" s="67"/>
      <c r="B48" s="68" t="s">
        <v>89</v>
      </c>
      <c r="C48" s="112" t="s">
        <v>87</v>
      </c>
      <c r="D48" s="142">
        <v>5585.3</v>
      </c>
      <c r="E48" s="174">
        <f>2720+855.9</f>
        <v>3575.9</v>
      </c>
      <c r="F48" s="142">
        <v>5548.9</v>
      </c>
      <c r="G48" s="143">
        <v>5601.68</v>
      </c>
      <c r="H48" s="156">
        <f t="shared" si="2"/>
        <v>1.0095117951305665</v>
      </c>
      <c r="J48" s="77">
        <f>543.02+1874.92</f>
        <v>2417.94</v>
      </c>
      <c r="K48" s="1">
        <f t="shared" si="0"/>
        <v>604.485</v>
      </c>
      <c r="L48" s="70">
        <f t="shared" si="1"/>
        <v>3022.425</v>
      </c>
    </row>
    <row r="49" spans="1:12" ht="21" customHeight="1">
      <c r="A49" s="63" t="s">
        <v>90</v>
      </c>
      <c r="B49" s="202" t="s">
        <v>91</v>
      </c>
      <c r="C49" s="203" t="s">
        <v>92</v>
      </c>
      <c r="D49" s="104">
        <f>D44/D45</f>
        <v>96.07985307348947</v>
      </c>
      <c r="E49" s="204">
        <f>E44/E45</f>
        <v>95.62656174268943</v>
      </c>
      <c r="F49" s="204">
        <f>F44/F45</f>
        <v>94.6111506368028</v>
      </c>
      <c r="G49" s="204">
        <f>G44/G45</f>
        <v>98.22062291381505</v>
      </c>
      <c r="H49" s="145">
        <f t="shared" si="2"/>
        <v>1.0381506011999413</v>
      </c>
      <c r="J49" s="119">
        <f>J44/J45</f>
        <v>99.62137466337148</v>
      </c>
      <c r="K49" s="1">
        <f t="shared" si="0"/>
        <v>24.90534366584287</v>
      </c>
      <c r="L49" s="70">
        <f t="shared" si="1"/>
        <v>124.52671832921436</v>
      </c>
    </row>
    <row r="50" spans="1:8" ht="78" customHeight="1">
      <c r="A50" s="205"/>
      <c r="B50" s="55" t="s">
        <v>86</v>
      </c>
      <c r="C50" s="38" t="s">
        <v>92</v>
      </c>
      <c r="D50" s="200" t="s">
        <v>113</v>
      </c>
      <c r="E50" s="200" t="s">
        <v>113</v>
      </c>
      <c r="F50" s="200" t="s">
        <v>119</v>
      </c>
      <c r="G50" s="200" t="s">
        <v>119</v>
      </c>
      <c r="H50" s="206"/>
    </row>
    <row r="51" spans="1:8" ht="84">
      <c r="A51" s="63"/>
      <c r="B51" s="207" t="s">
        <v>93</v>
      </c>
      <c r="C51" s="38" t="s">
        <v>92</v>
      </c>
      <c r="D51" s="200" t="s">
        <v>114</v>
      </c>
      <c r="E51" s="200" t="s">
        <v>109</v>
      </c>
      <c r="F51" s="200" t="s">
        <v>120</v>
      </c>
      <c r="G51" s="200" t="s">
        <v>120</v>
      </c>
      <c r="H51" s="206"/>
    </row>
    <row r="52" spans="1:8" ht="84.75" thickBot="1">
      <c r="A52" s="67"/>
      <c r="B52" s="68" t="s">
        <v>89</v>
      </c>
      <c r="C52" s="208" t="s">
        <v>92</v>
      </c>
      <c r="D52" s="201" t="s">
        <v>115</v>
      </c>
      <c r="E52" s="201" t="s">
        <v>110</v>
      </c>
      <c r="F52" s="201" t="s">
        <v>121</v>
      </c>
      <c r="G52" s="201" t="s">
        <v>121</v>
      </c>
      <c r="H52" s="209"/>
    </row>
    <row r="53" spans="1:8" ht="21" customHeight="1">
      <c r="A53" s="210"/>
      <c r="B53" s="211"/>
      <c r="C53" s="212"/>
      <c r="D53" s="213"/>
      <c r="E53" s="214"/>
      <c r="F53" s="214"/>
      <c r="G53" s="214"/>
      <c r="H53" s="214"/>
    </row>
    <row r="54" spans="2:8" ht="21" customHeight="1" thickBot="1">
      <c r="B54" s="211" t="s">
        <v>94</v>
      </c>
      <c r="C54" s="215"/>
      <c r="D54" s="216"/>
      <c r="E54" s="80"/>
      <c r="F54" s="214"/>
      <c r="G54" s="217"/>
      <c r="H54" s="217"/>
    </row>
    <row r="55" spans="1:8" s="53" customFormat="1" ht="27.75" customHeight="1">
      <c r="A55" s="218"/>
      <c r="B55" s="219" t="s">
        <v>95</v>
      </c>
      <c r="C55" s="220" t="s">
        <v>96</v>
      </c>
      <c r="D55" s="221">
        <f>SUM(D57:D61)</f>
        <v>502.3</v>
      </c>
      <c r="E55" s="221">
        <f>SUM(E57:E61)</f>
        <v>0</v>
      </c>
      <c r="F55" s="221">
        <f>D55-E55</f>
        <v>502.3</v>
      </c>
      <c r="G55" s="110">
        <f>SUM(G57:G61)</f>
        <v>494.28000000000003</v>
      </c>
      <c r="H55" s="111">
        <f aca="true" t="shared" si="3" ref="H55:H68">G55/F55</f>
        <v>0.9840334461477205</v>
      </c>
    </row>
    <row r="56" spans="1:8" ht="21" customHeight="1">
      <c r="A56" s="222"/>
      <c r="B56" s="223" t="s">
        <v>97</v>
      </c>
      <c r="C56" s="38"/>
      <c r="D56" s="224"/>
      <c r="E56" s="225"/>
      <c r="F56" s="226"/>
      <c r="G56" s="224"/>
      <c r="H56" s="227"/>
    </row>
    <row r="57" spans="1:8" ht="21" customHeight="1">
      <c r="A57" s="222"/>
      <c r="B57" s="228" t="s">
        <v>98</v>
      </c>
      <c r="C57" s="38" t="s">
        <v>96</v>
      </c>
      <c r="D57" s="224">
        <v>411.8</v>
      </c>
      <c r="E57" s="224"/>
      <c r="F57" s="226">
        <f>D57-E57</f>
        <v>411.8</v>
      </c>
      <c r="G57" s="224">
        <v>409.86</v>
      </c>
      <c r="H57" s="227">
        <f t="shared" si="3"/>
        <v>0.9952889752306945</v>
      </c>
    </row>
    <row r="58" spans="1:8" ht="54" customHeight="1">
      <c r="A58" s="222"/>
      <c r="B58" s="45" t="s">
        <v>99</v>
      </c>
      <c r="C58" s="38" t="s">
        <v>96</v>
      </c>
      <c r="D58" s="224"/>
      <c r="E58" s="224"/>
      <c r="F58" s="226"/>
      <c r="G58" s="224">
        <v>0.17</v>
      </c>
      <c r="H58" s="227"/>
    </row>
    <row r="59" spans="1:8" ht="21" customHeight="1">
      <c r="A59" s="229"/>
      <c r="B59" s="228" t="s">
        <v>100</v>
      </c>
      <c r="C59" s="38" t="s">
        <v>96</v>
      </c>
      <c r="D59" s="224">
        <v>22.5</v>
      </c>
      <c r="E59" s="224"/>
      <c r="F59" s="226">
        <f>D59-E59</f>
        <v>22.5</v>
      </c>
      <c r="G59" s="230">
        <v>25.4</v>
      </c>
      <c r="H59" s="227">
        <f t="shared" si="3"/>
        <v>1.1288888888888888</v>
      </c>
    </row>
    <row r="60" spans="1:8" ht="21" customHeight="1">
      <c r="A60" s="229"/>
      <c r="B60" s="228" t="s">
        <v>101</v>
      </c>
      <c r="C60" s="38" t="s">
        <v>96</v>
      </c>
      <c r="D60" s="224">
        <v>1</v>
      </c>
      <c r="E60" s="224"/>
      <c r="F60" s="226">
        <f>D60-E60</f>
        <v>1</v>
      </c>
      <c r="G60" s="224">
        <v>1</v>
      </c>
      <c r="H60" s="227">
        <f t="shared" si="3"/>
        <v>1</v>
      </c>
    </row>
    <row r="61" spans="1:8" ht="21" customHeight="1">
      <c r="A61" s="222"/>
      <c r="B61" s="228" t="s">
        <v>102</v>
      </c>
      <c r="C61" s="38" t="s">
        <v>96</v>
      </c>
      <c r="D61" s="224">
        <v>67</v>
      </c>
      <c r="E61" s="224"/>
      <c r="F61" s="226">
        <f>D61-E61</f>
        <v>67</v>
      </c>
      <c r="G61" s="230">
        <v>57.85</v>
      </c>
      <c r="H61" s="227">
        <f t="shared" si="3"/>
        <v>0.8634328358208956</v>
      </c>
    </row>
    <row r="62" spans="1:13" s="53" customFormat="1" ht="30.75" customHeight="1">
      <c r="A62" s="231"/>
      <c r="B62" s="232" t="s">
        <v>103</v>
      </c>
      <c r="C62" s="233" t="s">
        <v>104</v>
      </c>
      <c r="D62" s="234">
        <v>107469</v>
      </c>
      <c r="E62" s="234">
        <v>107469</v>
      </c>
      <c r="F62" s="234">
        <f>(F11+F22+F34+1537.7)/F55/12*1000</f>
        <v>114672.9544097153</v>
      </c>
      <c r="G62" s="234">
        <f>(G11+G22+G34+1537.7)/G55/12*1000</f>
        <v>116518.98384181703</v>
      </c>
      <c r="H62" s="113">
        <f t="shared" si="3"/>
        <v>1.016098211139708</v>
      </c>
      <c r="M62" s="109"/>
    </row>
    <row r="63" spans="1:8" ht="21" customHeight="1">
      <c r="A63" s="222"/>
      <c r="B63" s="223" t="s">
        <v>97</v>
      </c>
      <c r="C63" s="38"/>
      <c r="D63" s="235"/>
      <c r="E63" s="236"/>
      <c r="F63" s="226"/>
      <c r="G63" s="236"/>
      <c r="H63" s="227"/>
    </row>
    <row r="64" spans="1:8" ht="21" customHeight="1">
      <c r="A64" s="222"/>
      <c r="B64" s="228" t="s">
        <v>98</v>
      </c>
      <c r="C64" s="38" t="s">
        <v>104</v>
      </c>
      <c r="D64" s="235">
        <f>D11/D57/12*1000</f>
        <v>108591.27408126922</v>
      </c>
      <c r="E64" s="235">
        <v>107102</v>
      </c>
      <c r="F64" s="234">
        <f>F11*1000/12/F57</f>
        <v>116302.4121741946</v>
      </c>
      <c r="G64" s="234">
        <f>G11*1000/12/G57</f>
        <v>116853.16124205012</v>
      </c>
      <c r="H64" s="227">
        <f t="shared" si="3"/>
        <v>1.0047354913587745</v>
      </c>
    </row>
    <row r="65" spans="1:8" ht="49.5" customHeight="1">
      <c r="A65" s="222"/>
      <c r="B65" s="45" t="s">
        <v>99</v>
      </c>
      <c r="C65" s="38" t="s">
        <v>104</v>
      </c>
      <c r="D65" s="235"/>
      <c r="E65" s="235"/>
      <c r="F65" s="234"/>
      <c r="G65" s="235">
        <v>100316</v>
      </c>
      <c r="H65" s="227"/>
    </row>
    <row r="66" spans="1:8" ht="21" customHeight="1">
      <c r="A66" s="222"/>
      <c r="B66" s="228" t="s">
        <v>100</v>
      </c>
      <c r="C66" s="38" t="s">
        <v>104</v>
      </c>
      <c r="D66" s="235">
        <f>D22/D59/12*1000</f>
        <v>148195.85185185185</v>
      </c>
      <c r="E66" s="235">
        <v>139541</v>
      </c>
      <c r="F66" s="234">
        <f>F22*1000/12/F59</f>
        <v>163333.33333333334</v>
      </c>
      <c r="G66" s="234">
        <f>G22*1000/12/G59</f>
        <v>144396.2598425197</v>
      </c>
      <c r="H66" s="227">
        <f t="shared" si="3"/>
        <v>0.8840587337297124</v>
      </c>
    </row>
    <row r="67" spans="1:8" ht="21" customHeight="1">
      <c r="A67" s="222"/>
      <c r="B67" s="228" t="s">
        <v>101</v>
      </c>
      <c r="C67" s="38" t="s">
        <v>104</v>
      </c>
      <c r="D67" s="235">
        <v>124449</v>
      </c>
      <c r="E67" s="235">
        <v>124449</v>
      </c>
      <c r="F67" s="234">
        <f>1537.7*1000/12/F60</f>
        <v>128141.66666666667</v>
      </c>
      <c r="G67" s="234">
        <f>1537.7*1000/12/G60</f>
        <v>128141.66666666667</v>
      </c>
      <c r="H67" s="227">
        <f t="shared" si="3"/>
        <v>1</v>
      </c>
    </row>
    <row r="68" spans="1:8" ht="21" customHeight="1" thickBot="1">
      <c r="A68" s="237"/>
      <c r="B68" s="238" t="s">
        <v>102</v>
      </c>
      <c r="C68" s="59" t="s">
        <v>104</v>
      </c>
      <c r="D68" s="239">
        <f>D34/D61/12*1000</f>
        <v>94304.62686567164</v>
      </c>
      <c r="E68" s="239">
        <v>98695</v>
      </c>
      <c r="F68" s="240">
        <f>F34*1000/12/F61</f>
        <v>88115.67164179105</v>
      </c>
      <c r="G68" s="240">
        <f>G34*1000/12/G61</f>
        <v>102052.89541918755</v>
      </c>
      <c r="H68" s="241">
        <f t="shared" si="3"/>
        <v>1.1581696367707923</v>
      </c>
    </row>
    <row r="69" spans="4:7" ht="21" customHeight="1">
      <c r="D69" s="70"/>
      <c r="E69" s="70"/>
      <c r="F69" s="70"/>
      <c r="G69" s="70"/>
    </row>
    <row r="70" spans="1:7" s="76" customFormat="1" ht="21" customHeight="1">
      <c r="A70" s="71"/>
      <c r="B70" s="72"/>
      <c r="C70" s="73"/>
      <c r="D70" s="73"/>
      <c r="E70" s="73"/>
      <c r="F70" s="74"/>
      <c r="G70" s="75"/>
    </row>
  </sheetData>
  <sheetProtection/>
  <mergeCells count="8">
    <mergeCell ref="A1:H1"/>
    <mergeCell ref="A2:A3"/>
    <mergeCell ref="B2:B3"/>
    <mergeCell ref="C2:C3"/>
    <mergeCell ref="D2:E2"/>
    <mergeCell ref="F2:F3"/>
    <mergeCell ref="G2:G3"/>
    <mergeCell ref="H2:H3"/>
  </mergeCells>
  <printOptions/>
  <pageMargins left="0.25" right="0.25" top="0.75" bottom="0.75" header="0.3" footer="0.3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Галактионова</cp:lastModifiedBy>
  <cp:lastPrinted>2018-06-14T05:56:10Z</cp:lastPrinted>
  <dcterms:created xsi:type="dcterms:W3CDTF">2016-06-16T06:31:36Z</dcterms:created>
  <dcterms:modified xsi:type="dcterms:W3CDTF">2019-12-12T12:09:01Z</dcterms:modified>
  <cp:category/>
  <cp:version/>
  <cp:contentType/>
  <cp:contentStatus/>
</cp:coreProperties>
</file>