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06" windowWidth="9495" windowHeight="11970" activeTab="0"/>
  </bookViews>
  <sheets>
    <sheet name="канализация-рус.яз." sheetId="1" r:id="rId1"/>
  </sheets>
  <definedNames>
    <definedName name="_xlnm.Print_Titles" localSheetId="0">'канализация-рус.яз.'!$2:$3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B43" authorId="0">
      <text>
        <r>
          <rPr>
            <sz val="9"/>
            <rFont val="Tahoma"/>
            <family val="2"/>
          </rPr>
          <t>(F44-F42)-(F44-F42)*0,2</t>
        </r>
      </text>
    </comment>
  </commentList>
</comments>
</file>

<file path=xl/sharedStrings.xml><?xml version="1.0" encoding="utf-8"?>
<sst xmlns="http://schemas.openxmlformats.org/spreadsheetml/2006/main" count="171" uniqueCount="110">
  <si>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</si>
  <si>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</si>
  <si>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</si>
  <si>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</si>
  <si>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</si>
  <si>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</si>
  <si>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</si>
  <si>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</si>
  <si>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</si>
  <si>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</si>
  <si>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</si>
  <si>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</si>
  <si>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</si>
  <si>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</si>
  <si>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</si>
  <si>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</si>
  <si>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</si>
  <si>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</si>
  <si>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</si>
  <si>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</si>
  <si>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</si>
  <si>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</si>
  <si>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</si>
  <si>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</si>
  <si>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</si>
  <si>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</si>
  <si>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</si>
  <si>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</si>
  <si>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</si>
  <si>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</si>
  <si>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</si>
  <si>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</si>
  <si>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</si>
  <si>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</si>
  <si>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</si>
  <si>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</si>
  <si>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</si>
  <si>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</si>
  <si>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</si>
  <si>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</si>
  <si>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</si>
  <si>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</si>
  <si>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</si>
  <si>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</si>
  <si>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</si>
  <si>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</si>
  <si>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</si>
  <si>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</si>
  <si>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</si>
  <si>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</si>
  <si>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</si>
  <si>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</si>
  <si>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</si>
  <si>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</si>
  <si>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</si>
  <si>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</si>
  <si>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</si>
  <si>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</si>
  <si>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</si>
  <si>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</si>
  <si>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</si>
  <si>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</si>
  <si>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</si>
  <si>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</si>
  <si>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</si>
  <si>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</si>
  <si>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</si>
  <si>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</si>
  <si>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</si>
  <si>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</si>
  <si>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</si>
  <si>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</si>
  <si>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</si>
  <si>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</si>
  <si>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</si>
  <si>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</si>
  <si>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</si>
  <si>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</si>
  <si>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</si>
  <si>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</si>
  <si>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</si>
  <si>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</si>
  <si>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</si>
  <si>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</si>
  <si>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>мың.м³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</si>
  <si>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</si>
  <si>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</si>
  <si>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</si>
  <si>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</si>
  <si>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</si>
  <si>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 xml:space="preserve"> Тариф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</si>
  <si>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</si>
  <si>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</si>
  <si>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</si>
  <si>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</si>
  <si>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</si>
  <si>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</si>
  <si>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</si>
  <si>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</si>
  <si>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</si>
  <si>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</si>
  <si>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</si>
  <si>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</si>
  <si>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4 мес</t>
  </si>
  <si>
    <t>1 мес по сред</t>
  </si>
  <si>
    <t>5 мес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</si>
  <si>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 полугодие 2021 года</t>
  </si>
  <si>
    <t>План на 1 полугодие 2021г.</t>
  </si>
  <si>
    <t>Факт за 1 полугодие 2021г.</t>
  </si>
  <si>
    <t>В том числе погашение займа ЕБРР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</si>
</sst>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2" fillId="0" borderId="11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4" xfId="0" applyNumberFormat="1" applyFont="1" applyFill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/>
    </xf>
    <xf numFmtId="172" fontId="20" fillId="0" borderId="15" xfId="0" applyNumberFormat="1" applyFont="1" applyFill="1" applyBorder="1" applyAlignment="1">
      <alignment horizontal="center" vertical="center"/>
    </xf>
    <xf numFmtId="173" fontId="21" fillId="0" borderId="16" xfId="55" applyNumberFormat="1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4" fontId="21" fillId="0" borderId="19" xfId="0" applyNumberFormat="1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>
      <alignment horizontal="center" vertical="center"/>
    </xf>
    <xf numFmtId="172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173" fontId="21" fillId="0" borderId="23" xfId="55" applyNumberFormat="1" applyFont="1" applyFill="1" applyBorder="1" applyAlignment="1">
      <alignment horizontal="center" vertical="center"/>
    </xf>
    <xf numFmtId="172" fontId="22" fillId="0" borderId="24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173" fontId="20" fillId="0" borderId="16" xfId="55" applyNumberFormat="1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172" fontId="23" fillId="0" borderId="17" xfId="0" applyNumberFormat="1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/>
    </xf>
    <xf numFmtId="14" fontId="2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173" fontId="20" fillId="0" borderId="16" xfId="55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/>
    </xf>
    <xf numFmtId="49" fontId="20" fillId="0" borderId="18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25" xfId="0" applyNumberFormat="1" applyFont="1" applyFill="1" applyBorder="1" applyAlignment="1">
      <alignment horizontal="center" vertical="center" wrapText="1"/>
    </xf>
    <xf numFmtId="174" fontId="2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172" fontId="20" fillId="0" borderId="26" xfId="0" applyNumberFormat="1" applyFont="1" applyFill="1" applyBorder="1" applyAlignment="1">
      <alignment horizontal="center" vertical="center" wrapText="1"/>
    </xf>
    <xf numFmtId="172" fontId="21" fillId="0" borderId="27" xfId="0" applyNumberFormat="1" applyFont="1" applyFill="1" applyBorder="1" applyAlignment="1">
      <alignment horizontal="center" vertical="center"/>
    </xf>
    <xf numFmtId="172" fontId="21" fillId="24" borderId="27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172" fontId="21" fillId="0" borderId="25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0" fontId="24" fillId="0" borderId="16" xfId="55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172" fontId="21" fillId="0" borderId="2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72" fontId="20" fillId="0" borderId="19" xfId="0" applyNumberFormat="1" applyFont="1" applyFill="1" applyBorder="1" applyAlignment="1">
      <alignment horizontal="center" vertical="center"/>
    </xf>
    <xf numFmtId="172" fontId="21" fillId="0" borderId="19" xfId="0" applyNumberFormat="1" applyFont="1" applyFill="1" applyBorder="1" applyAlignment="1">
      <alignment horizontal="center" vertical="center"/>
    </xf>
    <xf numFmtId="172" fontId="21" fillId="25" borderId="19" xfId="0" applyNumberFormat="1" applyFont="1" applyFill="1" applyBorder="1" applyAlignment="1">
      <alignment horizontal="center" vertical="center"/>
    </xf>
    <xf numFmtId="172" fontId="20" fillId="25" borderId="19" xfId="0" applyNumberFormat="1" applyFont="1" applyFill="1" applyBorder="1" applyAlignment="1">
      <alignment horizontal="center" vertical="center"/>
    </xf>
    <xf numFmtId="173" fontId="20" fillId="25" borderId="16" xfId="55" applyNumberFormat="1" applyFont="1" applyFill="1" applyBorder="1" applyAlignment="1">
      <alignment horizontal="center" vertical="center"/>
    </xf>
    <xf numFmtId="16" fontId="20" fillId="0" borderId="18" xfId="0" applyNumberFormat="1" applyFont="1" applyFill="1" applyBorder="1" applyAlignment="1">
      <alignment horizontal="center" vertical="center"/>
    </xf>
    <xf numFmtId="4" fontId="20" fillId="25" borderId="19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3" fontId="21" fillId="25" borderId="19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173" fontId="20" fillId="25" borderId="32" xfId="55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3" fontId="21" fillId="25" borderId="31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6" fontId="22" fillId="0" borderId="1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3" fontId="21" fillId="0" borderId="16" xfId="55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10" fontId="24" fillId="0" borderId="32" xfId="55" applyNumberFormat="1" applyFont="1" applyFill="1" applyBorder="1" applyAlignment="1">
      <alignment horizontal="center" vertical="center"/>
    </xf>
    <xf numFmtId="173" fontId="27" fillId="0" borderId="16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0" zoomScaleNormal="80" zoomScalePageLayoutView="0" workbookViewId="0" topLeftCell="B1">
      <pane ySplit="3" topLeftCell="A37" activePane="bottomLeft" state="frozen"/>
      <selection pane="topLeft" activeCell="A1" sqref="A1"/>
      <selection pane="bottomLeft" activeCell="D55" sqref="D55:F66"/>
    </sheetView>
  </sheetViews>
  <sheetFormatPr defaultColWidth="9.00390625" defaultRowHeight="21" customHeight="1"/>
  <cols>
    <col min="1" max="1" width="4.625" style="57" customWidth="1"/>
    <col min="2" max="2" width="34.375" style="1" customWidth="1"/>
    <col min="3" max="3" width="9.875" style="57" customWidth="1"/>
    <col min="4" max="4" width="17.25390625" style="1" customWidth="1"/>
    <col min="5" max="5" width="16.00390625" style="1" customWidth="1"/>
    <col min="6" max="6" width="14.125" style="1" customWidth="1"/>
    <col min="7" max="7" width="9.125" style="1" customWidth="1"/>
    <col min="8" max="8" width="11.00390625" style="1" hidden="1" customWidth="1"/>
    <col min="9" max="9" width="11.75390625" style="1" hidden="1" customWidth="1"/>
    <col min="10" max="10" width="12.125" style="1" hidden="1" customWidth="1"/>
    <col min="11" max="11" width="10.125" style="1" bestFit="1" customWidth="1"/>
    <col min="12" max="20" width="9.125" style="1" customWidth="1"/>
    <col min="21" max="16384" width="9.125" style="1" customWidth="1"/>
  </cols>
  <sheetData>
    <row r="1" spans="1:6" ht="48" customHeight="1" thickBot="1">
      <c r="A1" s="86" t="s">
        <v>106</v>
      </c>
      <c r="B1" s="86"/>
      <c r="C1" s="86"/>
      <c r="D1" s="86"/>
      <c r="E1" s="86"/>
      <c r="F1" s="86"/>
    </row>
    <row r="2" spans="1:10" ht="79.5" customHeight="1">
      <c r="A2" s="88" t="s">
        <v>0</v>
      </c>
      <c r="B2" s="89" t="s">
        <v>1</v>
      </c>
      <c r="C2" s="90" t="s">
        <v>2</v>
      </c>
      <c r="D2" s="91" t="s">
        <v>107</v>
      </c>
      <c r="E2" s="91" t="s">
        <v>108</v>
      </c>
      <c r="F2" s="92" t="s">
        <v>3</v>
      </c>
      <c r="H2" s="1" t="s">
        <v>103</v>
      </c>
      <c r="I2" s="2" t="s">
        <v>104</v>
      </c>
      <c r="J2" s="1" t="s">
        <v>105</v>
      </c>
    </row>
    <row r="3" spans="1:6" ht="27.75" customHeight="1">
      <c r="A3" s="93"/>
      <c r="B3" s="94"/>
      <c r="C3" s="95"/>
      <c r="D3" s="96"/>
      <c r="E3" s="96"/>
      <c r="F3" s="97"/>
    </row>
    <row r="4" spans="1:10" ht="30.75" customHeight="1">
      <c r="A4" s="70" t="s">
        <v>4</v>
      </c>
      <c r="B4" s="71" t="s">
        <v>5</v>
      </c>
      <c r="C4" s="84" t="s">
        <v>6</v>
      </c>
      <c r="D4" s="18">
        <f>D5+D10+D13+D16+D17+D18</f>
        <v>704166.3700000001</v>
      </c>
      <c r="E4" s="18">
        <f>E5+E10+E13+E16+E17+E18</f>
        <v>821550.7000000001</v>
      </c>
      <c r="F4" s="14">
        <f aca="true" t="shared" si="0" ref="F4:F48">E4/D4</f>
        <v>1.1666997104675703</v>
      </c>
      <c r="H4" s="3">
        <f>H5+H10+H13+H16+H17+H18</f>
        <v>524194.95999999996</v>
      </c>
      <c r="I4" s="1">
        <f>H4/4</f>
        <v>131048.73999999999</v>
      </c>
      <c r="J4" s="4">
        <f>H4+I4</f>
        <v>655243.7</v>
      </c>
    </row>
    <row r="5" spans="1:10" s="5" customFormat="1" ht="21" customHeight="1">
      <c r="A5" s="16" t="s">
        <v>7</v>
      </c>
      <c r="B5" s="98" t="s">
        <v>8</v>
      </c>
      <c r="C5" s="99" t="s">
        <v>6</v>
      </c>
      <c r="D5" s="18">
        <f>SUM(D6:D8)+D9</f>
        <v>229310.69</v>
      </c>
      <c r="E5" s="18">
        <f>SUM(E6:E8)+E9</f>
        <v>209752.37</v>
      </c>
      <c r="F5" s="14">
        <f t="shared" si="0"/>
        <v>0.914708206582083</v>
      </c>
      <c r="H5" s="6">
        <f>SUM(H6:H8)+H9</f>
        <v>140478.47</v>
      </c>
      <c r="I5" s="1">
        <f aca="true" t="shared" si="1" ref="I5:I49">H5/4</f>
        <v>35119.6175</v>
      </c>
      <c r="J5" s="4">
        <f aca="true" t="shared" si="2" ref="J5:J49">H5+I5</f>
        <v>175598.0875</v>
      </c>
    </row>
    <row r="6" spans="1:10" ht="21" customHeight="1">
      <c r="A6" s="68" t="s">
        <v>9</v>
      </c>
      <c r="B6" s="39" t="s">
        <v>10</v>
      </c>
      <c r="C6" s="52" t="s">
        <v>6</v>
      </c>
      <c r="D6" s="25">
        <v>31893.63</v>
      </c>
      <c r="E6" s="25">
        <v>13761.81</v>
      </c>
      <c r="F6" s="26">
        <f t="shared" si="0"/>
        <v>0.43149086510378404</v>
      </c>
      <c r="H6" s="7">
        <v>11826.17</v>
      </c>
      <c r="I6" s="1">
        <f t="shared" si="1"/>
        <v>2956.5425</v>
      </c>
      <c r="J6" s="4">
        <f t="shared" si="2"/>
        <v>14782.7125</v>
      </c>
    </row>
    <row r="7" spans="1:10" ht="21" customHeight="1">
      <c r="A7" s="68" t="s">
        <v>11</v>
      </c>
      <c r="B7" s="39" t="s">
        <v>12</v>
      </c>
      <c r="C7" s="52" t="s">
        <v>6</v>
      </c>
      <c r="D7" s="25">
        <v>50652.92</v>
      </c>
      <c r="E7" s="25">
        <v>45808.28</v>
      </c>
      <c r="F7" s="26">
        <f t="shared" si="0"/>
        <v>0.9043561555780002</v>
      </c>
      <c r="H7" s="7">
        <v>33676.19</v>
      </c>
      <c r="I7" s="1">
        <f t="shared" si="1"/>
        <v>8419.0475</v>
      </c>
      <c r="J7" s="4">
        <f t="shared" si="2"/>
        <v>42095.2375</v>
      </c>
    </row>
    <row r="8" spans="1:10" ht="21" customHeight="1">
      <c r="A8" s="68" t="s">
        <v>13</v>
      </c>
      <c r="B8" s="39" t="s">
        <v>14</v>
      </c>
      <c r="C8" s="52" t="s">
        <v>6</v>
      </c>
      <c r="D8" s="25">
        <v>142164.82</v>
      </c>
      <c r="E8" s="25">
        <v>142726.4</v>
      </c>
      <c r="F8" s="26">
        <f t="shared" si="0"/>
        <v>1.003950203714252</v>
      </c>
      <c r="H8" s="7">
        <v>87769.99</v>
      </c>
      <c r="I8" s="1">
        <f t="shared" si="1"/>
        <v>21942.4975</v>
      </c>
      <c r="J8" s="4">
        <f t="shared" si="2"/>
        <v>109712.4875</v>
      </c>
    </row>
    <row r="9" spans="1:10" ht="21" customHeight="1">
      <c r="A9" s="68" t="s">
        <v>15</v>
      </c>
      <c r="B9" s="39" t="s">
        <v>16</v>
      </c>
      <c r="C9" s="52" t="s">
        <v>6</v>
      </c>
      <c r="D9" s="25">
        <v>4599.32</v>
      </c>
      <c r="E9" s="25">
        <v>7455.88</v>
      </c>
      <c r="F9" s="26">
        <f t="shared" si="0"/>
        <v>1.6210831166346331</v>
      </c>
      <c r="H9" s="8">
        <v>7206.12</v>
      </c>
      <c r="I9" s="1">
        <f t="shared" si="1"/>
        <v>1801.53</v>
      </c>
      <c r="J9" s="4">
        <f t="shared" si="2"/>
        <v>9007.65</v>
      </c>
    </row>
    <row r="10" spans="1:10" s="5" customFormat="1" ht="21" customHeight="1">
      <c r="A10" s="16" t="s">
        <v>17</v>
      </c>
      <c r="B10" s="17" t="s">
        <v>18</v>
      </c>
      <c r="C10" s="99" t="s">
        <v>6</v>
      </c>
      <c r="D10" s="18">
        <f>D11+D12</f>
        <v>336458.17</v>
      </c>
      <c r="E10" s="18">
        <f>E11+E12</f>
        <v>315611.66000000003</v>
      </c>
      <c r="F10" s="14">
        <f t="shared" si="0"/>
        <v>0.9380413024299575</v>
      </c>
      <c r="H10" s="9">
        <f>H11+H12</f>
        <v>188213.15999999997</v>
      </c>
      <c r="I10" s="1">
        <f t="shared" si="1"/>
        <v>47053.28999999999</v>
      </c>
      <c r="J10" s="4">
        <f t="shared" si="2"/>
        <v>235266.44999999995</v>
      </c>
    </row>
    <row r="11" spans="1:10" ht="27" customHeight="1">
      <c r="A11" s="68" t="s">
        <v>19</v>
      </c>
      <c r="B11" s="35" t="s">
        <v>20</v>
      </c>
      <c r="C11" s="52" t="s">
        <v>6</v>
      </c>
      <c r="D11" s="25">
        <v>306627.79</v>
      </c>
      <c r="E11" s="25">
        <v>286895.65</v>
      </c>
      <c r="F11" s="26">
        <f t="shared" si="0"/>
        <v>0.9356479071906694</v>
      </c>
      <c r="H11" s="10">
        <v>171509.33</v>
      </c>
      <c r="I11" s="1">
        <f t="shared" si="1"/>
        <v>42877.3325</v>
      </c>
      <c r="J11" s="4">
        <f t="shared" si="2"/>
        <v>214386.66249999998</v>
      </c>
    </row>
    <row r="12" spans="1:10" ht="21" customHeight="1">
      <c r="A12" s="68" t="s">
        <v>21</v>
      </c>
      <c r="B12" s="39" t="s">
        <v>22</v>
      </c>
      <c r="C12" s="52" t="s">
        <v>6</v>
      </c>
      <c r="D12" s="25">
        <v>29830.38</v>
      </c>
      <c r="E12" s="25">
        <v>28716.01</v>
      </c>
      <c r="F12" s="26">
        <f t="shared" si="0"/>
        <v>0.9626431175197901</v>
      </c>
      <c r="H12" s="11">
        <v>16703.83</v>
      </c>
      <c r="I12" s="1">
        <f t="shared" si="1"/>
        <v>4175.9575</v>
      </c>
      <c r="J12" s="4">
        <f t="shared" si="2"/>
        <v>20879.787500000002</v>
      </c>
    </row>
    <row r="13" spans="1:10" s="5" customFormat="1" ht="21" customHeight="1">
      <c r="A13" s="100" t="s">
        <v>23</v>
      </c>
      <c r="B13" s="98" t="s">
        <v>24</v>
      </c>
      <c r="C13" s="99" t="s">
        <v>6</v>
      </c>
      <c r="D13" s="18">
        <f>D14+D15</f>
        <v>51320.92</v>
      </c>
      <c r="E13" s="18">
        <f>E14+E15</f>
        <v>208527.25999999998</v>
      </c>
      <c r="F13" s="14">
        <f t="shared" si="0"/>
        <v>4.0632019067468</v>
      </c>
      <c r="H13" s="12">
        <f>H14+H15</f>
        <v>146399.23</v>
      </c>
      <c r="I13" s="1">
        <f t="shared" si="1"/>
        <v>36599.8075</v>
      </c>
      <c r="J13" s="4">
        <f t="shared" si="2"/>
        <v>182999.0375</v>
      </c>
    </row>
    <row r="14" spans="1:10" ht="21" customHeight="1">
      <c r="A14" s="24" t="s">
        <v>25</v>
      </c>
      <c r="B14" s="39" t="s">
        <v>109</v>
      </c>
      <c r="C14" s="52" t="s">
        <v>6</v>
      </c>
      <c r="D14" s="25">
        <v>51320.92</v>
      </c>
      <c r="E14" s="25">
        <v>208501.55</v>
      </c>
      <c r="F14" s="26">
        <f t="shared" si="0"/>
        <v>4.062700941448439</v>
      </c>
      <c r="H14" s="13">
        <v>146395.44</v>
      </c>
      <c r="I14" s="1">
        <f t="shared" si="1"/>
        <v>36598.86</v>
      </c>
      <c r="J14" s="4">
        <f t="shared" si="2"/>
        <v>182994.3</v>
      </c>
    </row>
    <row r="15" spans="1:10" ht="21" customHeight="1">
      <c r="A15" s="24" t="s">
        <v>26</v>
      </c>
      <c r="B15" s="39" t="s">
        <v>27</v>
      </c>
      <c r="C15" s="52" t="s">
        <v>6</v>
      </c>
      <c r="D15" s="25"/>
      <c r="E15" s="25">
        <v>25.71</v>
      </c>
      <c r="F15" s="26"/>
      <c r="H15" s="8">
        <v>3.79</v>
      </c>
      <c r="I15" s="1">
        <f t="shared" si="1"/>
        <v>0.9475</v>
      </c>
      <c r="J15" s="4">
        <f t="shared" si="2"/>
        <v>4.7375</v>
      </c>
    </row>
    <row r="16" spans="1:10" s="5" customFormat="1" ht="66.75" customHeight="1">
      <c r="A16" s="16" t="s">
        <v>28</v>
      </c>
      <c r="B16" s="17" t="s">
        <v>29</v>
      </c>
      <c r="C16" s="17" t="s">
        <v>6</v>
      </c>
      <c r="D16" s="18">
        <v>46467.52</v>
      </c>
      <c r="E16" s="18">
        <v>50395.8</v>
      </c>
      <c r="F16" s="14">
        <f t="shared" si="0"/>
        <v>1.084538189255635</v>
      </c>
      <c r="H16" s="15">
        <v>32100.4</v>
      </c>
      <c r="I16" s="1">
        <f t="shared" si="1"/>
        <v>8025.1</v>
      </c>
      <c r="J16" s="4">
        <f t="shared" si="2"/>
        <v>40125.5</v>
      </c>
    </row>
    <row r="17" spans="1:10" s="5" customFormat="1" ht="52.5" customHeight="1">
      <c r="A17" s="16" t="s">
        <v>30</v>
      </c>
      <c r="B17" s="17" t="s">
        <v>31</v>
      </c>
      <c r="C17" s="99" t="s">
        <v>6</v>
      </c>
      <c r="D17" s="18">
        <v>3274.56</v>
      </c>
      <c r="E17" s="18">
        <v>2925.13</v>
      </c>
      <c r="F17" s="14">
        <f t="shared" si="0"/>
        <v>0.8932894801133587</v>
      </c>
      <c r="H17" s="15">
        <v>6962.23</v>
      </c>
      <c r="I17" s="1">
        <f t="shared" si="1"/>
        <v>1740.5575</v>
      </c>
      <c r="J17" s="4">
        <f t="shared" si="2"/>
        <v>8702.787499999999</v>
      </c>
    </row>
    <row r="18" spans="1:10" s="5" customFormat="1" ht="21" customHeight="1" thickBot="1">
      <c r="A18" s="16" t="s">
        <v>32</v>
      </c>
      <c r="B18" s="98" t="s">
        <v>33</v>
      </c>
      <c r="C18" s="99" t="s">
        <v>6</v>
      </c>
      <c r="D18" s="18">
        <v>37334.51</v>
      </c>
      <c r="E18" s="18">
        <v>34338.48</v>
      </c>
      <c r="F18" s="14">
        <f t="shared" si="0"/>
        <v>0.9197517256822174</v>
      </c>
      <c r="H18" s="19">
        <v>10041.47</v>
      </c>
      <c r="I18" s="1">
        <f t="shared" si="1"/>
        <v>2510.3675</v>
      </c>
      <c r="J18" s="4">
        <f t="shared" si="2"/>
        <v>12551.8375</v>
      </c>
    </row>
    <row r="19" spans="1:10" ht="21" customHeight="1" thickBot="1">
      <c r="A19" s="70" t="s">
        <v>34</v>
      </c>
      <c r="B19" s="101" t="s">
        <v>35</v>
      </c>
      <c r="C19" s="84" t="s">
        <v>6</v>
      </c>
      <c r="D19" s="18">
        <f>D20+D33</f>
        <v>171901.88</v>
      </c>
      <c r="E19" s="18">
        <f>E20+E33</f>
        <v>179620.04</v>
      </c>
      <c r="F19" s="14">
        <f t="shared" si="0"/>
        <v>1.0448986363616268</v>
      </c>
      <c r="H19" s="20">
        <f>H20+H33</f>
        <v>73456.66</v>
      </c>
      <c r="I19" s="1">
        <f t="shared" si="1"/>
        <v>18364.165</v>
      </c>
      <c r="J19" s="4">
        <f t="shared" si="2"/>
        <v>91820.82500000001</v>
      </c>
    </row>
    <row r="20" spans="1:10" s="5" customFormat="1" ht="33" customHeight="1">
      <c r="A20" s="16" t="s">
        <v>36</v>
      </c>
      <c r="B20" s="17" t="s">
        <v>37</v>
      </c>
      <c r="C20" s="99" t="s">
        <v>6</v>
      </c>
      <c r="D20" s="18">
        <f>D21+SUM(D24:D32)</f>
        <v>134536.12000000002</v>
      </c>
      <c r="E20" s="18">
        <f>E21+SUM(E24:E32)</f>
        <v>140725.09</v>
      </c>
      <c r="F20" s="14">
        <f t="shared" si="0"/>
        <v>1.0460022929158352</v>
      </c>
      <c r="H20" s="23">
        <f>H21+SUM(H24:H32)</f>
        <v>44401.28</v>
      </c>
      <c r="I20" s="1">
        <f t="shared" si="1"/>
        <v>11100.32</v>
      </c>
      <c r="J20" s="4">
        <f t="shared" si="2"/>
        <v>55501.6</v>
      </c>
    </row>
    <row r="21" spans="1:10" s="5" customFormat="1" ht="21" customHeight="1">
      <c r="A21" s="24" t="s">
        <v>38</v>
      </c>
      <c r="B21" s="39" t="s">
        <v>39</v>
      </c>
      <c r="C21" s="52" t="s">
        <v>6</v>
      </c>
      <c r="D21" s="25">
        <f>D22+D23</f>
        <v>24887.510000000002</v>
      </c>
      <c r="E21" s="25">
        <f>E22+E23</f>
        <v>24601.809999999998</v>
      </c>
      <c r="F21" s="26">
        <f t="shared" si="0"/>
        <v>0.9885203461495343</v>
      </c>
      <c r="H21" s="27">
        <f>H22+H23</f>
        <v>14061.97</v>
      </c>
      <c r="I21" s="1">
        <f t="shared" si="1"/>
        <v>3515.4925</v>
      </c>
      <c r="J21" s="4">
        <f t="shared" si="2"/>
        <v>17577.462499999998</v>
      </c>
    </row>
    <row r="22" spans="1:10" s="30" customFormat="1" ht="30" customHeight="1">
      <c r="A22" s="28"/>
      <c r="B22" s="29" t="s">
        <v>40</v>
      </c>
      <c r="C22" s="62" t="s">
        <v>6</v>
      </c>
      <c r="D22" s="25">
        <v>22633.7</v>
      </c>
      <c r="E22" s="25">
        <v>22311.37</v>
      </c>
      <c r="F22" s="26">
        <f t="shared" si="0"/>
        <v>0.9857588463220772</v>
      </c>
      <c r="H22" s="31">
        <v>12794.92</v>
      </c>
      <c r="I22" s="1">
        <f t="shared" si="1"/>
        <v>3198.73</v>
      </c>
      <c r="J22" s="4">
        <f t="shared" si="2"/>
        <v>15993.65</v>
      </c>
    </row>
    <row r="23" spans="1:10" s="30" customFormat="1" ht="21" customHeight="1">
      <c r="A23" s="28"/>
      <c r="B23" s="102" t="s">
        <v>22</v>
      </c>
      <c r="C23" s="62" t="s">
        <v>6</v>
      </c>
      <c r="D23" s="25">
        <v>2253.81</v>
      </c>
      <c r="E23" s="25">
        <v>2290.44</v>
      </c>
      <c r="F23" s="26">
        <f t="shared" si="0"/>
        <v>1.016252479135331</v>
      </c>
      <c r="H23" s="32">
        <v>1267.05</v>
      </c>
      <c r="I23" s="1">
        <f t="shared" si="1"/>
        <v>316.7625</v>
      </c>
      <c r="J23" s="4">
        <f t="shared" si="2"/>
        <v>1583.8125</v>
      </c>
    </row>
    <row r="24" spans="1:10" ht="21" customHeight="1">
      <c r="A24" s="24" t="s">
        <v>41</v>
      </c>
      <c r="B24" s="39" t="s">
        <v>42</v>
      </c>
      <c r="C24" s="52" t="s">
        <v>6</v>
      </c>
      <c r="D24" s="25">
        <v>47650</v>
      </c>
      <c r="E24" s="25">
        <v>47744.63</v>
      </c>
      <c r="F24" s="26">
        <f t="shared" si="0"/>
        <v>1.0019859391395591</v>
      </c>
      <c r="H24" s="33">
        <v>14203.78</v>
      </c>
      <c r="I24" s="1">
        <f t="shared" si="1"/>
        <v>3550.945</v>
      </c>
      <c r="J24" s="4">
        <f t="shared" si="2"/>
        <v>17754.725000000002</v>
      </c>
    </row>
    <row r="25" spans="1:10" ht="30.75" customHeight="1">
      <c r="A25" s="34" t="s">
        <v>43</v>
      </c>
      <c r="B25" s="35" t="s">
        <v>44</v>
      </c>
      <c r="C25" s="52" t="s">
        <v>6</v>
      </c>
      <c r="D25" s="25">
        <v>139.97</v>
      </c>
      <c r="E25" s="36">
        <v>284.29</v>
      </c>
      <c r="F25" s="37">
        <f t="shared" si="0"/>
        <v>2.031078088161749</v>
      </c>
      <c r="H25" s="38">
        <v>31.64</v>
      </c>
      <c r="I25" s="1">
        <f t="shared" si="1"/>
        <v>7.91</v>
      </c>
      <c r="J25" s="4">
        <f t="shared" si="2"/>
        <v>39.55</v>
      </c>
    </row>
    <row r="26" spans="1:10" ht="21" customHeight="1">
      <c r="A26" s="34" t="s">
        <v>45</v>
      </c>
      <c r="B26" s="39" t="s">
        <v>46</v>
      </c>
      <c r="C26" s="52" t="s">
        <v>6</v>
      </c>
      <c r="D26" s="25">
        <v>3337.94</v>
      </c>
      <c r="E26" s="36">
        <v>3280.17</v>
      </c>
      <c r="F26" s="37">
        <f t="shared" si="0"/>
        <v>0.9826929183867895</v>
      </c>
      <c r="H26" s="38">
        <v>2271.08</v>
      </c>
      <c r="I26" s="1">
        <f t="shared" si="1"/>
        <v>567.77</v>
      </c>
      <c r="J26" s="4">
        <f t="shared" si="2"/>
        <v>2838.85</v>
      </c>
    </row>
    <row r="27" spans="1:10" ht="21" customHeight="1">
      <c r="A27" s="40" t="s">
        <v>47</v>
      </c>
      <c r="B27" s="39" t="s">
        <v>48</v>
      </c>
      <c r="C27" s="52" t="s">
        <v>6</v>
      </c>
      <c r="D27" s="25"/>
      <c r="E27" s="25">
        <v>5456.68</v>
      </c>
      <c r="F27" s="26"/>
      <c r="H27" s="27">
        <v>3993.29</v>
      </c>
      <c r="I27" s="1">
        <f t="shared" si="1"/>
        <v>998.3225</v>
      </c>
      <c r="J27" s="4">
        <f t="shared" si="2"/>
        <v>4991.6125</v>
      </c>
    </row>
    <row r="28" spans="1:10" ht="21" customHeight="1">
      <c r="A28" s="40" t="s">
        <v>49</v>
      </c>
      <c r="B28" s="39" t="s">
        <v>50</v>
      </c>
      <c r="C28" s="52" t="s">
        <v>6</v>
      </c>
      <c r="D28" s="25"/>
      <c r="E28" s="25">
        <v>542.3</v>
      </c>
      <c r="F28" s="26"/>
      <c r="H28" s="27">
        <v>150.43</v>
      </c>
      <c r="I28" s="1">
        <f t="shared" si="1"/>
        <v>37.6075</v>
      </c>
      <c r="J28" s="4">
        <f t="shared" si="2"/>
        <v>188.03750000000002</v>
      </c>
    </row>
    <row r="29" spans="1:10" ht="21" customHeight="1">
      <c r="A29" s="40" t="s">
        <v>51</v>
      </c>
      <c r="B29" s="39" t="s">
        <v>52</v>
      </c>
      <c r="C29" s="52" t="s">
        <v>6</v>
      </c>
      <c r="D29" s="25">
        <v>104.87</v>
      </c>
      <c r="E29" s="25">
        <v>82.23</v>
      </c>
      <c r="F29" s="26">
        <f t="shared" si="0"/>
        <v>0.7841136645370459</v>
      </c>
      <c r="H29" s="27">
        <v>62.29</v>
      </c>
      <c r="I29" s="1">
        <f t="shared" si="1"/>
        <v>15.5725</v>
      </c>
      <c r="J29" s="4">
        <f t="shared" si="2"/>
        <v>77.8625</v>
      </c>
    </row>
    <row r="30" spans="1:10" ht="21" customHeight="1">
      <c r="A30" s="40" t="s">
        <v>53</v>
      </c>
      <c r="B30" s="39" t="s">
        <v>54</v>
      </c>
      <c r="C30" s="52" t="s">
        <v>6</v>
      </c>
      <c r="D30" s="25">
        <v>162.25</v>
      </c>
      <c r="E30" s="25">
        <v>416.72</v>
      </c>
      <c r="F30" s="26">
        <f t="shared" si="0"/>
        <v>2.568382126348228</v>
      </c>
      <c r="H30" s="27">
        <v>392.53</v>
      </c>
      <c r="I30" s="1">
        <f t="shared" si="1"/>
        <v>98.1325</v>
      </c>
      <c r="J30" s="4">
        <f t="shared" si="2"/>
        <v>490.66249999999997</v>
      </c>
    </row>
    <row r="31" spans="1:10" ht="21" customHeight="1">
      <c r="A31" s="40" t="s">
        <v>55</v>
      </c>
      <c r="B31" s="39" t="s">
        <v>56</v>
      </c>
      <c r="C31" s="52" t="s">
        <v>6</v>
      </c>
      <c r="D31" s="25">
        <v>434.79</v>
      </c>
      <c r="E31" s="25">
        <v>622.35</v>
      </c>
      <c r="F31" s="26">
        <f t="shared" si="0"/>
        <v>1.431380666528669</v>
      </c>
      <c r="H31" s="27">
        <v>705.11</v>
      </c>
      <c r="I31" s="1">
        <f t="shared" si="1"/>
        <v>176.2775</v>
      </c>
      <c r="J31" s="4">
        <f t="shared" si="2"/>
        <v>881.3875</v>
      </c>
    </row>
    <row r="32" spans="1:10" ht="21" customHeight="1" thickBot="1">
      <c r="A32" s="40" t="s">
        <v>57</v>
      </c>
      <c r="B32" s="39" t="s">
        <v>58</v>
      </c>
      <c r="C32" s="52" t="s">
        <v>6</v>
      </c>
      <c r="D32" s="25">
        <v>57818.79</v>
      </c>
      <c r="E32" s="36">
        <v>57693.91</v>
      </c>
      <c r="F32" s="37">
        <f t="shared" si="0"/>
        <v>0.9978401485053562</v>
      </c>
      <c r="H32" s="41">
        <v>8529.16</v>
      </c>
      <c r="I32" s="1">
        <f t="shared" si="1"/>
        <v>2132.29</v>
      </c>
      <c r="J32" s="4">
        <f t="shared" si="2"/>
        <v>10661.45</v>
      </c>
    </row>
    <row r="33" spans="1:10" s="42" customFormat="1" ht="26.25" customHeight="1">
      <c r="A33" s="70">
        <v>8</v>
      </c>
      <c r="B33" s="71" t="s">
        <v>59</v>
      </c>
      <c r="C33" s="84" t="s">
        <v>6</v>
      </c>
      <c r="D33" s="103">
        <f>SUM(D34:D41)</f>
        <v>37365.759999999995</v>
      </c>
      <c r="E33" s="103">
        <f>SUM(E34:E41)</f>
        <v>38894.950000000004</v>
      </c>
      <c r="F33" s="104">
        <f t="shared" si="0"/>
        <v>1.0409249002295151</v>
      </c>
      <c r="H33" s="43">
        <f>SUM(H34:H41)</f>
        <v>29055.379999999997</v>
      </c>
      <c r="I33" s="1">
        <f t="shared" si="1"/>
        <v>7263.844999999999</v>
      </c>
      <c r="J33" s="4">
        <f t="shared" si="2"/>
        <v>36319.225</v>
      </c>
    </row>
    <row r="34" spans="1:10" ht="21" customHeight="1">
      <c r="A34" s="44" t="s">
        <v>60</v>
      </c>
      <c r="B34" s="39" t="s">
        <v>61</v>
      </c>
      <c r="C34" s="52" t="s">
        <v>6</v>
      </c>
      <c r="D34" s="25">
        <v>31873.89</v>
      </c>
      <c r="E34" s="25">
        <v>32133.52</v>
      </c>
      <c r="F34" s="37">
        <f t="shared" si="0"/>
        <v>1.0081455385583624</v>
      </c>
      <c r="H34" s="27">
        <v>24267.35</v>
      </c>
      <c r="I34" s="1">
        <f t="shared" si="1"/>
        <v>6066.8375</v>
      </c>
      <c r="J34" s="4">
        <f t="shared" si="2"/>
        <v>30334.1875</v>
      </c>
    </row>
    <row r="35" spans="1:10" ht="21" customHeight="1">
      <c r="A35" s="44" t="s">
        <v>62</v>
      </c>
      <c r="B35" s="39" t="s">
        <v>63</v>
      </c>
      <c r="C35" s="52" t="s">
        <v>6</v>
      </c>
      <c r="D35" s="25">
        <v>3235.84</v>
      </c>
      <c r="E35" s="25">
        <v>3250.34</v>
      </c>
      <c r="F35" s="26">
        <f t="shared" si="0"/>
        <v>1.0044810621044304</v>
      </c>
      <c r="H35" s="27">
        <v>2330.32</v>
      </c>
      <c r="I35" s="1">
        <f t="shared" si="1"/>
        <v>582.58</v>
      </c>
      <c r="J35" s="4">
        <f t="shared" si="2"/>
        <v>2912.9</v>
      </c>
    </row>
    <row r="36" spans="1:10" ht="21" customHeight="1">
      <c r="A36" s="44" t="s">
        <v>64</v>
      </c>
      <c r="B36" s="45" t="s">
        <v>65</v>
      </c>
      <c r="C36" s="52" t="s">
        <v>6</v>
      </c>
      <c r="D36" s="25"/>
      <c r="E36" s="25">
        <v>634.22</v>
      </c>
      <c r="F36" s="37"/>
      <c r="H36" s="27">
        <v>642.97</v>
      </c>
      <c r="I36" s="1">
        <f t="shared" si="1"/>
        <v>160.7425</v>
      </c>
      <c r="J36" s="4">
        <f t="shared" si="2"/>
        <v>803.7125000000001</v>
      </c>
    </row>
    <row r="37" spans="1:10" ht="21" customHeight="1">
      <c r="A37" s="44" t="s">
        <v>66</v>
      </c>
      <c r="B37" s="45" t="s">
        <v>67</v>
      </c>
      <c r="C37" s="52" t="s">
        <v>6</v>
      </c>
      <c r="D37" s="25"/>
      <c r="E37" s="36">
        <v>11.32</v>
      </c>
      <c r="F37" s="37"/>
      <c r="H37" s="38">
        <v>7.55</v>
      </c>
      <c r="I37" s="1">
        <f t="shared" si="1"/>
        <v>1.8875</v>
      </c>
      <c r="J37" s="4">
        <f t="shared" si="2"/>
        <v>9.4375</v>
      </c>
    </row>
    <row r="38" spans="1:10" ht="21" customHeight="1">
      <c r="A38" s="44" t="s">
        <v>68</v>
      </c>
      <c r="B38" s="39" t="s">
        <v>69</v>
      </c>
      <c r="C38" s="52" t="s">
        <v>6</v>
      </c>
      <c r="D38" s="25">
        <v>143.56</v>
      </c>
      <c r="E38" s="25">
        <v>175.49</v>
      </c>
      <c r="F38" s="37">
        <f t="shared" si="0"/>
        <v>1.222415714683756</v>
      </c>
      <c r="H38" s="27">
        <v>94</v>
      </c>
      <c r="I38" s="1">
        <f t="shared" si="1"/>
        <v>23.5</v>
      </c>
      <c r="J38" s="4">
        <f t="shared" si="2"/>
        <v>117.5</v>
      </c>
    </row>
    <row r="39" spans="1:10" ht="21" customHeight="1">
      <c r="A39" s="44" t="s">
        <v>70</v>
      </c>
      <c r="B39" s="39" t="s">
        <v>71</v>
      </c>
      <c r="C39" s="52" t="s">
        <v>6</v>
      </c>
      <c r="D39" s="25">
        <v>178.45</v>
      </c>
      <c r="E39" s="25">
        <v>291.4</v>
      </c>
      <c r="F39" s="37">
        <f t="shared" si="0"/>
        <v>1.6329504062762679</v>
      </c>
      <c r="H39" s="27">
        <v>252.92</v>
      </c>
      <c r="I39" s="1">
        <f t="shared" si="1"/>
        <v>63.23</v>
      </c>
      <c r="J39" s="4">
        <f t="shared" si="2"/>
        <v>316.15</v>
      </c>
    </row>
    <row r="40" spans="1:10" ht="21" customHeight="1">
      <c r="A40" s="44" t="s">
        <v>72</v>
      </c>
      <c r="B40" s="39" t="s">
        <v>73</v>
      </c>
      <c r="C40" s="52" t="s">
        <v>6</v>
      </c>
      <c r="D40" s="25">
        <v>675.37</v>
      </c>
      <c r="E40" s="25">
        <v>676.36</v>
      </c>
      <c r="F40" s="37">
        <f t="shared" si="0"/>
        <v>1.001465863156492</v>
      </c>
      <c r="H40" s="27">
        <v>788.84</v>
      </c>
      <c r="I40" s="1">
        <f t="shared" si="1"/>
        <v>197.21</v>
      </c>
      <c r="J40" s="4">
        <f t="shared" si="2"/>
        <v>986.0500000000001</v>
      </c>
    </row>
    <row r="41" spans="1:10" ht="30" customHeight="1" thickBot="1">
      <c r="A41" s="44" t="s">
        <v>74</v>
      </c>
      <c r="B41" s="35" t="s">
        <v>75</v>
      </c>
      <c r="C41" s="52" t="s">
        <v>6</v>
      </c>
      <c r="D41" s="25">
        <v>1258.65</v>
      </c>
      <c r="E41" s="36">
        <v>1722.3</v>
      </c>
      <c r="F41" s="37">
        <f t="shared" si="0"/>
        <v>1.3683708735549993</v>
      </c>
      <c r="H41" s="46">
        <v>671.43</v>
      </c>
      <c r="I41" s="1">
        <f t="shared" si="1"/>
        <v>167.8575</v>
      </c>
      <c r="J41" s="4">
        <f t="shared" si="2"/>
        <v>839.2874999999999</v>
      </c>
    </row>
    <row r="42" spans="1:10" ht="27.75" customHeight="1" thickBot="1">
      <c r="A42" s="70" t="s">
        <v>76</v>
      </c>
      <c r="B42" s="71" t="s">
        <v>77</v>
      </c>
      <c r="C42" s="84" t="s">
        <v>6</v>
      </c>
      <c r="D42" s="18">
        <f>D4+D19</f>
        <v>876068.2500000001</v>
      </c>
      <c r="E42" s="18">
        <f>E4+E19</f>
        <v>1001170.7400000001</v>
      </c>
      <c r="F42" s="14">
        <f t="shared" si="0"/>
        <v>1.1427999359638932</v>
      </c>
      <c r="H42" s="47">
        <f>H4+H19</f>
        <v>597651.62</v>
      </c>
      <c r="I42" s="1">
        <f t="shared" si="1"/>
        <v>149412.905</v>
      </c>
      <c r="J42" s="4">
        <f t="shared" si="2"/>
        <v>747064.525</v>
      </c>
    </row>
    <row r="43" spans="1:10" s="42" customFormat="1" ht="21" customHeight="1" thickBot="1">
      <c r="A43" s="70" t="s">
        <v>78</v>
      </c>
      <c r="B43" s="101" t="s">
        <v>79</v>
      </c>
      <c r="C43" s="84" t="s">
        <v>6</v>
      </c>
      <c r="D43" s="18">
        <f>(D44-D42)-(D44-D42)*0.2</f>
        <v>174756.8079999999</v>
      </c>
      <c r="E43" s="18">
        <f>(E44-E42)</f>
        <v>-23776.330000000075</v>
      </c>
      <c r="F43" s="14">
        <f>(E43-D43)/D43</f>
        <v>-1.1360538125644872</v>
      </c>
      <c r="H43" s="48">
        <f>(H44-H42)-(H44-H42)*0.2</f>
        <v>241009.54400000005</v>
      </c>
      <c r="I43" s="1">
        <f t="shared" si="1"/>
        <v>60252.38600000001</v>
      </c>
      <c r="J43" s="4">
        <f t="shared" si="2"/>
        <v>301261.93000000005</v>
      </c>
    </row>
    <row r="44" spans="1:11" ht="21" customHeight="1" thickBot="1">
      <c r="A44" s="70" t="s">
        <v>80</v>
      </c>
      <c r="B44" s="101" t="s">
        <v>81</v>
      </c>
      <c r="C44" s="84" t="s">
        <v>6</v>
      </c>
      <c r="D44" s="18">
        <v>1094514.26</v>
      </c>
      <c r="E44" s="18">
        <v>977394.41</v>
      </c>
      <c r="F44" s="14">
        <f>E44/D44</f>
        <v>0.8929937651063588</v>
      </c>
      <c r="H44" s="20">
        <v>898913.55</v>
      </c>
      <c r="I44" s="1">
        <f t="shared" si="1"/>
        <v>224728.3875</v>
      </c>
      <c r="J44" s="4">
        <f t="shared" si="2"/>
        <v>1123641.9375</v>
      </c>
      <c r="K44" s="49"/>
    </row>
    <row r="45" spans="1:10" s="42" customFormat="1" ht="21" customHeight="1">
      <c r="A45" s="70" t="s">
        <v>82</v>
      </c>
      <c r="B45" s="101" t="s">
        <v>83</v>
      </c>
      <c r="C45" s="84" t="s">
        <v>84</v>
      </c>
      <c r="D45" s="64">
        <f>D46+D47+D48</f>
        <v>12374.9</v>
      </c>
      <c r="E45" s="64">
        <f>E46+E47+E48</f>
        <v>10779.7</v>
      </c>
      <c r="F45" s="14">
        <f t="shared" si="0"/>
        <v>0.8710939078295583</v>
      </c>
      <c r="H45" s="50">
        <f>H46+H47+H48</f>
        <v>9023.300000000001</v>
      </c>
      <c r="I45" s="1">
        <f t="shared" si="1"/>
        <v>2255.8250000000003</v>
      </c>
      <c r="J45" s="4">
        <f t="shared" si="2"/>
        <v>11279.125000000002</v>
      </c>
    </row>
    <row r="46" spans="1:10" s="42" customFormat="1" ht="18.75" customHeight="1">
      <c r="A46" s="70"/>
      <c r="B46" s="39" t="s">
        <v>85</v>
      </c>
      <c r="C46" s="52" t="s">
        <v>86</v>
      </c>
      <c r="D46" s="63">
        <v>9311</v>
      </c>
      <c r="E46" s="63">
        <v>7925.6</v>
      </c>
      <c r="F46" s="26">
        <f t="shared" si="0"/>
        <v>0.8512082483084524</v>
      </c>
      <c r="H46" s="13">
        <v>6562.01</v>
      </c>
      <c r="I46" s="1">
        <f t="shared" si="1"/>
        <v>1640.5025</v>
      </c>
      <c r="J46" s="4">
        <f t="shared" si="2"/>
        <v>8202.5125</v>
      </c>
    </row>
    <row r="47" spans="1:10" s="42" customFormat="1" ht="42.75" customHeight="1">
      <c r="A47" s="70"/>
      <c r="B47" s="35" t="s">
        <v>87</v>
      </c>
      <c r="C47" s="52" t="s">
        <v>86</v>
      </c>
      <c r="D47" s="63">
        <v>46.8</v>
      </c>
      <c r="E47" s="63">
        <v>39.3</v>
      </c>
      <c r="F47" s="26">
        <f t="shared" si="0"/>
        <v>0.8397435897435898</v>
      </c>
      <c r="H47" s="13">
        <v>43.35</v>
      </c>
      <c r="I47" s="1">
        <f t="shared" si="1"/>
        <v>10.8375</v>
      </c>
      <c r="J47" s="4">
        <f t="shared" si="2"/>
        <v>54.1875</v>
      </c>
    </row>
    <row r="48" spans="1:10" s="42" customFormat="1" ht="21" customHeight="1" thickBot="1">
      <c r="A48" s="70"/>
      <c r="B48" s="39" t="s">
        <v>88</v>
      </c>
      <c r="C48" s="52" t="s">
        <v>86</v>
      </c>
      <c r="D48" s="63">
        <f>2351.6+665.5</f>
        <v>3017.1</v>
      </c>
      <c r="E48" s="63">
        <f>2234+580.8</f>
        <v>2814.8</v>
      </c>
      <c r="F48" s="26">
        <f t="shared" si="0"/>
        <v>0.9329488581750689</v>
      </c>
      <c r="H48" s="8">
        <f>543.02+1874.92</f>
        <v>2417.94</v>
      </c>
      <c r="I48" s="1">
        <f t="shared" si="1"/>
        <v>604.485</v>
      </c>
      <c r="J48" s="4">
        <f t="shared" si="2"/>
        <v>3022.425</v>
      </c>
    </row>
    <row r="49" spans="1:10" ht="21" customHeight="1">
      <c r="A49" s="70" t="s">
        <v>89</v>
      </c>
      <c r="B49" s="101" t="s">
        <v>90</v>
      </c>
      <c r="C49" s="84" t="s">
        <v>91</v>
      </c>
      <c r="D49" s="18">
        <f>D44/D45</f>
        <v>88.44631148534533</v>
      </c>
      <c r="E49" s="18">
        <f>E44/E45</f>
        <v>90.66990825347644</v>
      </c>
      <c r="F49" s="14"/>
      <c r="H49" s="51">
        <f>H44/H45</f>
        <v>99.62137466337148</v>
      </c>
      <c r="I49" s="1">
        <f t="shared" si="1"/>
        <v>24.90534366584287</v>
      </c>
      <c r="J49" s="4">
        <f t="shared" si="2"/>
        <v>124.52671832921436</v>
      </c>
    </row>
    <row r="50" spans="1:6" ht="45" customHeight="1">
      <c r="A50" s="70"/>
      <c r="B50" s="39" t="s">
        <v>85</v>
      </c>
      <c r="C50" s="52" t="s">
        <v>91</v>
      </c>
      <c r="D50" s="52">
        <v>55.03</v>
      </c>
      <c r="E50" s="52">
        <f>D50</f>
        <v>55.03</v>
      </c>
      <c r="F50" s="53"/>
    </row>
    <row r="51" spans="1:6" ht="38.25">
      <c r="A51" s="70"/>
      <c r="B51" s="35" t="s">
        <v>92</v>
      </c>
      <c r="C51" s="52" t="s">
        <v>91</v>
      </c>
      <c r="D51" s="52">
        <v>112.2</v>
      </c>
      <c r="E51" s="52">
        <f>D51</f>
        <v>112.2</v>
      </c>
      <c r="F51" s="53"/>
    </row>
    <row r="52" spans="1:6" ht="13.5" thickBot="1">
      <c r="A52" s="105"/>
      <c r="B52" s="75" t="s">
        <v>88</v>
      </c>
      <c r="C52" s="81" t="s">
        <v>91</v>
      </c>
      <c r="D52" s="81">
        <v>191.21</v>
      </c>
      <c r="E52" s="81">
        <f>D52</f>
        <v>191.21</v>
      </c>
      <c r="F52" s="106"/>
    </row>
    <row r="53" spans="1:6" ht="21" customHeight="1">
      <c r="A53" s="54"/>
      <c r="B53" s="55"/>
      <c r="C53" s="82"/>
      <c r="D53" s="56"/>
      <c r="E53" s="56"/>
      <c r="F53" s="56"/>
    </row>
    <row r="54" spans="2:6" ht="21" customHeight="1" thickBot="1">
      <c r="B54" s="55" t="s">
        <v>93</v>
      </c>
      <c r="D54" s="56"/>
      <c r="E54" s="58"/>
      <c r="F54" s="58"/>
    </row>
    <row r="55" spans="1:6" s="42" customFormat="1" ht="27.75" customHeight="1">
      <c r="A55" s="59"/>
      <c r="B55" s="60" t="s">
        <v>94</v>
      </c>
      <c r="C55" s="83" t="s">
        <v>95</v>
      </c>
      <c r="D55" s="61">
        <f>D57+D58+D59+D60</f>
        <v>502.3</v>
      </c>
      <c r="E55" s="21">
        <f>SUM(E57:E60)</f>
        <v>467.6</v>
      </c>
      <c r="F55" s="22">
        <f aca="true" t="shared" si="3" ref="F55:F66">E55/D55</f>
        <v>0.9309177782201872</v>
      </c>
    </row>
    <row r="56" spans="1:6" ht="21" customHeight="1">
      <c r="A56" s="24"/>
      <c r="B56" s="62" t="s">
        <v>96</v>
      </c>
      <c r="C56" s="52"/>
      <c r="D56" s="64"/>
      <c r="E56" s="63"/>
      <c r="F56" s="26"/>
    </row>
    <row r="57" spans="1:6" ht="21" customHeight="1">
      <c r="A57" s="24"/>
      <c r="B57" s="39" t="s">
        <v>97</v>
      </c>
      <c r="C57" s="52" t="s">
        <v>95</v>
      </c>
      <c r="D57" s="66">
        <v>411.8</v>
      </c>
      <c r="E57" s="66">
        <v>395</v>
      </c>
      <c r="F57" s="67">
        <f t="shared" si="3"/>
        <v>0.9592034968431277</v>
      </c>
    </row>
    <row r="58" spans="1:6" ht="21" customHeight="1">
      <c r="A58" s="68"/>
      <c r="B58" s="39" t="s">
        <v>98</v>
      </c>
      <c r="C58" s="52" t="s">
        <v>95</v>
      </c>
      <c r="D58" s="66">
        <v>22.5</v>
      </c>
      <c r="E58" s="69">
        <v>22.6</v>
      </c>
      <c r="F58" s="67">
        <f t="shared" si="3"/>
        <v>1.0044444444444445</v>
      </c>
    </row>
    <row r="59" spans="1:6" ht="21" customHeight="1">
      <c r="A59" s="68"/>
      <c r="B59" s="39" t="s">
        <v>99</v>
      </c>
      <c r="C59" s="52" t="s">
        <v>95</v>
      </c>
      <c r="D59" s="66">
        <v>1</v>
      </c>
      <c r="E59" s="66">
        <v>1</v>
      </c>
      <c r="F59" s="67">
        <f t="shared" si="3"/>
        <v>1</v>
      </c>
    </row>
    <row r="60" spans="1:6" ht="21" customHeight="1">
      <c r="A60" s="24"/>
      <c r="B60" s="39" t="s">
        <v>100</v>
      </c>
      <c r="C60" s="52" t="s">
        <v>95</v>
      </c>
      <c r="D60" s="66">
        <v>67</v>
      </c>
      <c r="E60" s="69">
        <v>49</v>
      </c>
      <c r="F60" s="67">
        <f t="shared" si="3"/>
        <v>0.7313432835820896</v>
      </c>
    </row>
    <row r="61" spans="1:11" s="42" customFormat="1" ht="30.75" customHeight="1">
      <c r="A61" s="70"/>
      <c r="B61" s="71" t="s">
        <v>101</v>
      </c>
      <c r="C61" s="84" t="s">
        <v>102</v>
      </c>
      <c r="D61" s="85">
        <v>124797</v>
      </c>
      <c r="E61" s="85">
        <f>(E11+E22+E34)/E55/6*1000</f>
        <v>121664.00769888794</v>
      </c>
      <c r="F61" s="107">
        <f t="shared" si="3"/>
        <v>0.974895291544572</v>
      </c>
      <c r="K61" s="73"/>
    </row>
    <row r="62" spans="1:6" ht="21" customHeight="1">
      <c r="A62" s="24"/>
      <c r="B62" s="62" t="s">
        <v>96</v>
      </c>
      <c r="C62" s="52"/>
      <c r="D62" s="65"/>
      <c r="E62" s="66"/>
      <c r="F62" s="67"/>
    </row>
    <row r="63" spans="1:6" ht="21" customHeight="1">
      <c r="A63" s="24"/>
      <c r="B63" s="39" t="s">
        <v>97</v>
      </c>
      <c r="C63" s="52" t="s">
        <v>102</v>
      </c>
      <c r="D63" s="72">
        <v>129971</v>
      </c>
      <c r="E63" s="72">
        <f>E11/6*1000/E57</f>
        <v>121053.01687763714</v>
      </c>
      <c r="F63" s="67">
        <f t="shared" si="3"/>
        <v>0.931384823365498</v>
      </c>
    </row>
    <row r="64" spans="1:6" ht="21" customHeight="1">
      <c r="A64" s="24"/>
      <c r="B64" s="39" t="s">
        <v>98</v>
      </c>
      <c r="C64" s="52" t="s">
        <v>102</v>
      </c>
      <c r="D64" s="72">
        <v>164433</v>
      </c>
      <c r="E64" s="72">
        <f>E22/6*1000/E58</f>
        <v>164538.1268436578</v>
      </c>
      <c r="F64" s="67">
        <f t="shared" si="3"/>
        <v>1.0006393293539484</v>
      </c>
    </row>
    <row r="65" spans="1:6" ht="21" customHeight="1">
      <c r="A65" s="24"/>
      <c r="B65" s="39" t="s">
        <v>99</v>
      </c>
      <c r="C65" s="52" t="s">
        <v>102</v>
      </c>
      <c r="D65" s="72">
        <v>148221</v>
      </c>
      <c r="E65" s="72">
        <f>184929</f>
        <v>184929</v>
      </c>
      <c r="F65" s="67">
        <f t="shared" si="3"/>
        <v>1.2476572145647378</v>
      </c>
    </row>
    <row r="66" spans="1:6" ht="21" customHeight="1" thickBot="1">
      <c r="A66" s="74"/>
      <c r="B66" s="75" t="s">
        <v>100</v>
      </c>
      <c r="C66" s="81" t="s">
        <v>102</v>
      </c>
      <c r="D66" s="87">
        <v>79338</v>
      </c>
      <c r="E66" s="87">
        <f>E34/6*1000/E60</f>
        <v>109297.68707482994</v>
      </c>
      <c r="F66" s="76">
        <f t="shared" si="3"/>
        <v>1.377620901394413</v>
      </c>
    </row>
    <row r="67" spans="4:5" ht="21" customHeight="1">
      <c r="D67" s="4"/>
      <c r="E67" s="4"/>
    </row>
    <row r="68" spans="1:5" s="80" customFormat="1" ht="21" customHeight="1">
      <c r="A68" s="77"/>
      <c r="B68" s="55"/>
      <c r="C68" s="78"/>
      <c r="D68" s="78"/>
      <c r="E68" s="79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8267716535433072" right="0.3937007874015748" top="0.3937007874015748" bottom="0.3937007874015748" header="0.31496062992125984" footer="0.3149606299212598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PEO1</cp:lastModifiedBy>
  <cp:lastPrinted>2021-07-30T01:33:16Z</cp:lastPrinted>
  <dcterms:created xsi:type="dcterms:W3CDTF">2016-06-16T06:31:36Z</dcterms:created>
  <dcterms:modified xsi:type="dcterms:W3CDTF">2021-08-02T07:27:55Z</dcterms:modified>
  <cp:category/>
  <cp:version/>
  <cp:contentType/>
  <cp:contentStatus/>
</cp:coreProperties>
</file>