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5" yWindow="225" windowWidth="9705" windowHeight="8985" activeTab="0"/>
  </bookViews>
  <sheets>
    <sheet name="канализация-рус.яз." sheetId="1" r:id="rId1"/>
  </sheets>
  <definedNames/>
  <calcPr fullCalcOnLoad="1"/>
</workbook>
</file>

<file path=xl/sharedStrings.xml><?xml version="1.0" encoding="utf-8"?>
<sst xmlns="http://schemas.openxmlformats.org/spreadsheetml/2006/main" count="177" uniqueCount="113">
  <si>
    <t>I.</t>
  </si>
  <si>
    <t>1.</t>
  </si>
  <si>
    <t>1.1.</t>
  </si>
  <si>
    <t>1.2.</t>
  </si>
  <si>
    <t>1.3.</t>
  </si>
  <si>
    <t>1.4.</t>
  </si>
  <si>
    <t>2.</t>
  </si>
  <si>
    <t>2.1.</t>
  </si>
  <si>
    <t>2.2.</t>
  </si>
  <si>
    <t>3.</t>
  </si>
  <si>
    <t xml:space="preserve">Амортизация </t>
  </si>
  <si>
    <t>3.1.</t>
  </si>
  <si>
    <t>3.2.</t>
  </si>
  <si>
    <t>4.</t>
  </si>
  <si>
    <t>5.</t>
  </si>
  <si>
    <t>6.</t>
  </si>
  <si>
    <t>II.</t>
  </si>
  <si>
    <t>7.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</si>
  <si>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</si>
  <si>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</si>
  <si>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</si>
  <si>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</si>
  <si>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</si>
  <si>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</si>
  <si>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</si>
  <si>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</si>
  <si>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</si>
  <si>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</si>
  <si>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8.1.</t>
  </si>
  <si>
    <t>8.2.</t>
  </si>
  <si>
    <t>8.3.</t>
  </si>
  <si>
    <t>8.4.</t>
  </si>
  <si>
    <t>8.5.</t>
  </si>
  <si>
    <t>8.6.</t>
  </si>
  <si>
    <t>8.7.</t>
  </si>
  <si>
    <t>8.8.</t>
  </si>
  <si>
    <t>III.</t>
  </si>
  <si>
    <t>IV.</t>
  </si>
  <si>
    <t>Доход              (РБА *СП/(1-(КПН/100))</t>
  </si>
  <si>
    <t>V.</t>
  </si>
  <si>
    <t>VI.</t>
  </si>
  <si>
    <t>VII.</t>
  </si>
  <si>
    <t xml:space="preserve"> Тариф</t>
  </si>
  <si>
    <t>№ п/п</t>
  </si>
  <si>
    <t>мың.м³</t>
  </si>
  <si>
    <t>Наименование показателей</t>
  </si>
  <si>
    <t>единицы измерения</t>
  </si>
  <si>
    <t>% выпол-нения</t>
  </si>
  <si>
    <t>4 мес</t>
  </si>
  <si>
    <t>1 мес по сред</t>
  </si>
  <si>
    <t>5 мес</t>
  </si>
  <si>
    <t>Затраты на производство товаров и  предоставление услуг, всего</t>
  </si>
  <si>
    <t>тыс.тенге</t>
  </si>
  <si>
    <t>Материальные затраты, всего</t>
  </si>
  <si>
    <t xml:space="preserve">  сырьё и материалы</t>
  </si>
  <si>
    <t xml:space="preserve">  ГСМ</t>
  </si>
  <si>
    <t xml:space="preserve">  электроэнергия</t>
  </si>
  <si>
    <t xml:space="preserve">  теплоэнергия</t>
  </si>
  <si>
    <t>Расходы на оплату труда, всего</t>
  </si>
  <si>
    <t xml:space="preserve">  заработная плата производственного персонала</t>
  </si>
  <si>
    <t xml:space="preserve">  отчисления от заработной платы</t>
  </si>
  <si>
    <t xml:space="preserve">  износ основных средств</t>
  </si>
  <si>
    <t xml:space="preserve">  амортизация нематериальных активов</t>
  </si>
  <si>
    <t>Текущий и капитальный ремонт и другие ремонтно-восстановительные работы, не приводящие к увеличению стоимости основных фондов</t>
  </si>
  <si>
    <t xml:space="preserve">Оплата работ и услуг производственного характера,выполняемых сторонними организациями </t>
  </si>
  <si>
    <t>Прочие затраты</t>
  </si>
  <si>
    <t>Расходы  периода   всего,  в т.ч.</t>
  </si>
  <si>
    <t>Общие и административные расходы, всего</t>
  </si>
  <si>
    <t>Расходы на оплату труда, всего, в т.ч.</t>
  </si>
  <si>
    <t xml:space="preserve">  заработная плата административного персонала</t>
  </si>
  <si>
    <t>Налоги</t>
  </si>
  <si>
    <t xml:space="preserve">Оплата работ и услуг, выполненных сторонними организациями </t>
  </si>
  <si>
    <t>Расходы подлежащие лимитированию</t>
  </si>
  <si>
    <t>Износ основных средств</t>
  </si>
  <si>
    <t>Амортизация нематериальных активов</t>
  </si>
  <si>
    <t>Электроэнергия</t>
  </si>
  <si>
    <t>Теплоэнергия</t>
  </si>
  <si>
    <t>Материалы на содеражание</t>
  </si>
  <si>
    <t xml:space="preserve">Прочие административные расходы </t>
  </si>
  <si>
    <t>Расходы на содержание службы сбыта</t>
  </si>
  <si>
    <t xml:space="preserve">   Заработная плата     </t>
  </si>
  <si>
    <t xml:space="preserve">    Отчисления от заработной платы</t>
  </si>
  <si>
    <t xml:space="preserve">   Амортизация основных средств</t>
  </si>
  <si>
    <t xml:space="preserve">   Амортизация нематериальных активов</t>
  </si>
  <si>
    <t xml:space="preserve">   Электроэнергия</t>
  </si>
  <si>
    <t xml:space="preserve">   Теплоэнергия</t>
  </si>
  <si>
    <t xml:space="preserve">   Материалы  на содержание </t>
  </si>
  <si>
    <t xml:space="preserve">   Прочие  затраты  на содержание службы сбыта</t>
  </si>
  <si>
    <t>Всего затрат на предоставление услуг</t>
  </si>
  <si>
    <t>Всего доходов</t>
  </si>
  <si>
    <t xml:space="preserve">Объемы оказываемых услуг </t>
  </si>
  <si>
    <t xml:space="preserve"> население</t>
  </si>
  <si>
    <t>тыс.м³</t>
  </si>
  <si>
    <t xml:space="preserve"> предприятия, занимающиеся производ-ством тепловой энергии и оказанием услуг горячего водоснабжения </t>
  </si>
  <si>
    <t xml:space="preserve"> прочие потребители</t>
  </si>
  <si>
    <t>тенге/м³</t>
  </si>
  <si>
    <t xml:space="preserve"> предприятия, занимающиеся производ-ством тепловой энергии и оказанием услуг горячего водоснабжения</t>
  </si>
  <si>
    <t>Справочно :</t>
  </si>
  <si>
    <t>Среднесписочная численность персонала</t>
  </si>
  <si>
    <t>человек</t>
  </si>
  <si>
    <t>в том числе :</t>
  </si>
  <si>
    <t>производственного  персонала</t>
  </si>
  <si>
    <t>административного  персонала</t>
  </si>
  <si>
    <t>водители служебных автомобилей</t>
  </si>
  <si>
    <t>персонала службы реализации услуг</t>
  </si>
  <si>
    <t>Среднемесячная заработная плата, всего,</t>
  </si>
  <si>
    <t>тенге</t>
  </si>
  <si>
    <t xml:space="preserve">  Информация о ходе исполнения тарифной сметы на услуги  водоотведения, оказываемые ГКП на праве хозяйственного ведения "Өскемен Водоканал" акимата г.Усть-Каменогорск  за 5 месяцев 2020 года</t>
  </si>
  <si>
    <t>План на 5месяцев 2020г.</t>
  </si>
  <si>
    <t>Факт за 5 месяцев 2020г.</t>
  </si>
  <si>
    <t xml:space="preserve">утвержден с 1 июня 2019г. - 58,85 (пр.68 от 31.03.2020г) </t>
  </si>
  <si>
    <t xml:space="preserve">утвержден с 1  июня 2019г. - 120 (пр.68 от 31.03.2020г) </t>
  </si>
  <si>
    <t xml:space="preserve">утвержден с 1 июня 2019г. - 204,5 (пр.68 от 31.03.2020г)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</si>
</sst>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"/>
    <numFmt numFmtId="175" formatCode="0.000%"/>
    <numFmt numFmtId="176" formatCode="[=0]&quot;&quot;;General"/>
    <numFmt numFmtId="177" formatCode="#,##0.000"/>
  </numFmts>
  <fonts count="45">
    <font>
      <sz val="10"/>
      <name val="Arial Cyr"/>
      <family val="0"/>
    </font>
    <font>
      <b/>
      <u val="single"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2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2" fontId="0" fillId="0" borderId="18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" fontId="0" fillId="0" borderId="19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172" fontId="0" fillId="0" borderId="21" xfId="0" applyNumberForma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16" fontId="5" fillId="0" borderId="1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72" fontId="2" fillId="0" borderId="27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4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49" fontId="0" fillId="0" borderId="22" xfId="0" applyNumberForma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4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72" fontId="5" fillId="0" borderId="31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72" fontId="0" fillId="0" borderId="32" xfId="0" applyNumberFormat="1" applyFill="1" applyBorder="1" applyAlignment="1">
      <alignment horizontal="center" vertical="center"/>
    </xf>
    <xf numFmtId="172" fontId="5" fillId="0" borderId="18" xfId="0" applyNumberFormat="1" applyFont="1" applyFill="1" applyBorder="1" applyAlignment="1">
      <alignment horizontal="center" vertical="center"/>
    </xf>
    <xf numFmtId="172" fontId="2" fillId="0" borderId="33" xfId="0" applyNumberFormat="1" applyFont="1" applyFill="1" applyBorder="1" applyAlignment="1">
      <alignment horizontal="center" vertical="center"/>
    </xf>
    <xf numFmtId="172" fontId="2" fillId="0" borderId="3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2" fontId="5" fillId="0" borderId="35" xfId="0" applyNumberFormat="1" applyFont="1" applyFill="1" applyBorder="1" applyAlignment="1">
      <alignment horizontal="center" vertical="center"/>
    </xf>
    <xf numFmtId="172" fontId="5" fillId="0" borderId="36" xfId="0" applyNumberFormat="1" applyFont="1" applyFill="1" applyBorder="1" applyAlignment="1">
      <alignment horizontal="center" vertical="center"/>
    </xf>
    <xf numFmtId="172" fontId="0" fillId="0" borderId="35" xfId="0" applyNumberFormat="1" applyFont="1" applyFill="1" applyBorder="1" applyAlignment="1">
      <alignment horizontal="center" vertical="center"/>
    </xf>
    <xf numFmtId="172" fontId="3" fillId="0" borderId="35" xfId="0" applyNumberFormat="1" applyFont="1" applyFill="1" applyBorder="1" applyAlignment="1">
      <alignment horizontal="center" vertical="center"/>
    </xf>
    <xf numFmtId="172" fontId="3" fillId="0" borderId="32" xfId="0" applyNumberFormat="1" applyFont="1" applyFill="1" applyBorder="1" applyAlignment="1">
      <alignment horizontal="center" vertical="center"/>
    </xf>
    <xf numFmtId="172" fontId="0" fillId="0" borderId="31" xfId="0" applyNumberFormat="1" applyFill="1" applyBorder="1" applyAlignment="1">
      <alignment horizontal="center" vertical="center"/>
    </xf>
    <xf numFmtId="172" fontId="0" fillId="0" borderId="35" xfId="0" applyNumberFormat="1" applyFill="1" applyBorder="1" applyAlignment="1">
      <alignment horizontal="center" vertical="center" wrapText="1"/>
    </xf>
    <xf numFmtId="172" fontId="0" fillId="0" borderId="35" xfId="0" applyNumberFormat="1" applyFont="1" applyFill="1" applyBorder="1" applyAlignment="1">
      <alignment horizontal="center" vertical="center" wrapText="1"/>
    </xf>
    <xf numFmtId="172" fontId="0" fillId="0" borderId="35" xfId="0" applyNumberFormat="1" applyFont="1" applyFill="1" applyBorder="1" applyAlignment="1">
      <alignment horizontal="center" vertical="center"/>
    </xf>
    <xf numFmtId="172" fontId="0" fillId="0" borderId="31" xfId="0" applyNumberFormat="1" applyFont="1" applyFill="1" applyBorder="1" applyAlignment="1">
      <alignment horizontal="center" vertical="center" wrapText="1"/>
    </xf>
    <xf numFmtId="172" fontId="2" fillId="0" borderId="34" xfId="0" applyNumberFormat="1" applyFont="1" applyFill="1" applyBorder="1" applyAlignment="1">
      <alignment horizontal="center" vertical="center" wrapText="1"/>
    </xf>
    <xf numFmtId="172" fontId="0" fillId="0" borderId="35" xfId="0" applyNumberFormat="1" applyFill="1" applyBorder="1" applyAlignment="1">
      <alignment horizontal="center" vertical="center"/>
    </xf>
    <xf numFmtId="172" fontId="0" fillId="0" borderId="37" xfId="0" applyNumberForma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172" fontId="0" fillId="0" borderId="23" xfId="0" applyNumberFormat="1" applyFont="1" applyFill="1" applyBorder="1" applyAlignment="1">
      <alignment horizontal="center" vertical="center"/>
    </xf>
    <xf numFmtId="172" fontId="0" fillId="0" borderId="30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173" fontId="2" fillId="0" borderId="40" xfId="55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" fontId="0" fillId="0" borderId="22" xfId="0" applyNumberForma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73" fontId="2" fillId="0" borderId="41" xfId="55" applyNumberFormat="1" applyFont="1" applyFill="1" applyBorder="1" applyAlignment="1">
      <alignment horizontal="center" vertical="center"/>
    </xf>
    <xf numFmtId="173" fontId="0" fillId="0" borderId="41" xfId="55" applyNumberFormat="1" applyFont="1" applyFill="1" applyBorder="1" applyAlignment="1">
      <alignment horizontal="center" vertical="center"/>
    </xf>
    <xf numFmtId="173" fontId="0" fillId="0" borderId="42" xfId="55" applyNumberFormat="1" applyFont="1" applyFill="1" applyBorder="1" applyAlignment="1">
      <alignment horizontal="center" vertical="center"/>
    </xf>
    <xf numFmtId="173" fontId="0" fillId="0" borderId="43" xfId="55" applyNumberFormat="1" applyFont="1" applyFill="1" applyBorder="1" applyAlignment="1">
      <alignment horizontal="center" vertical="center"/>
    </xf>
    <xf numFmtId="173" fontId="2" fillId="0" borderId="44" xfId="55" applyNumberFormat="1" applyFont="1" applyFill="1" applyBorder="1" applyAlignment="1">
      <alignment horizontal="center" vertical="center"/>
    </xf>
    <xf numFmtId="173" fontId="0" fillId="0" borderId="45" xfId="55" applyNumberFormat="1" applyFont="1" applyFill="1" applyBorder="1" applyAlignment="1">
      <alignment horizontal="center" vertical="center"/>
    </xf>
    <xf numFmtId="173" fontId="0" fillId="0" borderId="46" xfId="55" applyNumberFormat="1" applyFont="1" applyFill="1" applyBorder="1" applyAlignment="1">
      <alignment horizontal="center" vertical="center"/>
    </xf>
    <xf numFmtId="173" fontId="0" fillId="0" borderId="45" xfId="55" applyNumberFormat="1" applyFont="1" applyFill="1" applyBorder="1" applyAlignment="1">
      <alignment horizontal="center" vertical="center" wrapText="1"/>
    </xf>
    <xf numFmtId="173" fontId="0" fillId="0" borderId="46" xfId="55" applyNumberFormat="1" applyFont="1" applyFill="1" applyBorder="1" applyAlignment="1">
      <alignment horizontal="center" vertical="center" wrapText="1"/>
    </xf>
    <xf numFmtId="173" fontId="2" fillId="0" borderId="47" xfId="55" applyNumberFormat="1" applyFont="1" applyFill="1" applyBorder="1" applyAlignment="1">
      <alignment horizontal="center" vertical="center" wrapText="1"/>
    </xf>
    <xf numFmtId="173" fontId="0" fillId="0" borderId="48" xfId="55" applyNumberFormat="1" applyFont="1" applyFill="1" applyBorder="1" applyAlignment="1">
      <alignment horizontal="center" vertical="center" wrapText="1"/>
    </xf>
    <xf numFmtId="173" fontId="2" fillId="0" borderId="45" xfId="55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3" fontId="2" fillId="0" borderId="47" xfId="55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7" fillId="0" borderId="49" xfId="0" applyFont="1" applyFill="1" applyBorder="1" applyAlignment="1">
      <alignment horizontal="center" vertical="center"/>
    </xf>
    <xf numFmtId="173" fontId="0" fillId="0" borderId="50" xfId="55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173" fontId="2" fillId="0" borderId="50" xfId="55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/>
    </xf>
    <xf numFmtId="172" fontId="5" fillId="0" borderId="53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center" vertical="center" wrapText="1"/>
    </xf>
    <xf numFmtId="14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4" fontId="0" fillId="0" borderId="30" xfId="0" applyNumberFormat="1" applyFont="1" applyFill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" fontId="2" fillId="0" borderId="34" xfId="0" applyNumberFormat="1" applyFont="1" applyFill="1" applyBorder="1" applyAlignment="1">
      <alignment horizontal="center" vertical="center" wrapText="1"/>
    </xf>
    <xf numFmtId="4" fontId="0" fillId="0" borderId="37" xfId="0" applyNumberFormat="1" applyFont="1" applyFill="1" applyBorder="1" applyAlignment="1">
      <alignment horizontal="center" vertical="center" wrapText="1"/>
    </xf>
    <xf numFmtId="4" fontId="2" fillId="0" borderId="33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4" fontId="2" fillId="0" borderId="54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10" fontId="10" fillId="0" borderId="45" xfId="55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0" fontId="10" fillId="0" borderId="50" xfId="55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vertical="center"/>
    </xf>
    <xf numFmtId="0" fontId="0" fillId="0" borderId="23" xfId="0" applyFill="1" applyBorder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73" fontId="2" fillId="0" borderId="56" xfId="55" applyNumberFormat="1" applyFont="1" applyFill="1" applyBorder="1" applyAlignment="1">
      <alignment horizontal="center" vertical="center"/>
    </xf>
    <xf numFmtId="173" fontId="0" fillId="0" borderId="57" xfId="55" applyNumberFormat="1" applyFont="1" applyFill="1" applyBorder="1" applyAlignment="1">
      <alignment horizontal="center" vertical="center"/>
    </xf>
    <xf numFmtId="173" fontId="2" fillId="0" borderId="43" xfId="55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wrapText="1"/>
    </xf>
    <xf numFmtId="2" fontId="0" fillId="0" borderId="23" xfId="0" applyNumberForma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2" fontId="0" fillId="0" borderId="23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4" fontId="0" fillId="0" borderId="23" xfId="0" applyNumberForma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173" fontId="0" fillId="0" borderId="48" xfId="55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/>
    </xf>
    <xf numFmtId="4" fontId="0" fillId="0" borderId="59" xfId="0" applyNumberFormat="1" applyFill="1" applyBorder="1" applyAlignment="1">
      <alignment horizontal="center" wrapText="1"/>
    </xf>
    <xf numFmtId="4" fontId="0" fillId="0" borderId="60" xfId="0" applyNumberFormat="1" applyFill="1" applyBorder="1" applyAlignment="1">
      <alignment horizontal="center" wrapText="1"/>
    </xf>
    <xf numFmtId="2" fontId="0" fillId="0" borderId="59" xfId="0" applyNumberFormat="1" applyFill="1" applyBorder="1" applyAlignment="1">
      <alignment horizontal="center" wrapText="1"/>
    </xf>
    <xf numFmtId="4" fontId="7" fillId="0" borderId="23" xfId="0" applyNumberFormat="1" applyFont="1" applyFill="1" applyBorder="1" applyAlignment="1">
      <alignment horizontal="center" vertical="top" wrapText="1"/>
    </xf>
    <xf numFmtId="4" fontId="7" fillId="0" borderId="3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4.625" style="62" customWidth="1"/>
    <col min="2" max="2" width="35.375" style="2" customWidth="1"/>
    <col min="3" max="3" width="12.125" style="62" customWidth="1"/>
    <col min="4" max="4" width="18.75390625" style="2" customWidth="1"/>
    <col min="5" max="5" width="19.00390625" style="2" customWidth="1"/>
    <col min="6" max="6" width="12.00390625" style="2" customWidth="1"/>
    <col min="7" max="7" width="9.125" style="2" customWidth="1"/>
    <col min="8" max="8" width="11.00390625" style="2" hidden="1" customWidth="1"/>
    <col min="9" max="9" width="11.75390625" style="2" hidden="1" customWidth="1"/>
    <col min="10" max="10" width="12.125" style="2" hidden="1" customWidth="1"/>
    <col min="11" max="20" width="9.125" style="2" customWidth="1"/>
    <col min="21" max="16384" width="9.125" style="2" customWidth="1"/>
  </cols>
  <sheetData>
    <row r="1" spans="1:6" ht="48" customHeight="1" thickBot="1">
      <c r="A1" s="210" t="s">
        <v>107</v>
      </c>
      <c r="B1" s="210"/>
      <c r="C1" s="210"/>
      <c r="D1" s="210"/>
      <c r="E1" s="210"/>
      <c r="F1" s="210"/>
    </row>
    <row r="2" spans="1:10" ht="79.5" customHeight="1" thickBot="1">
      <c r="A2" s="203" t="s">
        <v>43</v>
      </c>
      <c r="B2" s="204" t="s">
        <v>45</v>
      </c>
      <c r="C2" s="200" t="s">
        <v>46</v>
      </c>
      <c r="D2" s="201" t="s">
        <v>108</v>
      </c>
      <c r="E2" s="201" t="s">
        <v>109</v>
      </c>
      <c r="F2" s="202" t="s">
        <v>47</v>
      </c>
      <c r="H2" s="2" t="s">
        <v>48</v>
      </c>
      <c r="I2" s="125" t="s">
        <v>49</v>
      </c>
      <c r="J2" s="2" t="s">
        <v>50</v>
      </c>
    </row>
    <row r="3" spans="1:10" ht="30.75" customHeight="1">
      <c r="A3" s="53" t="s">
        <v>0</v>
      </c>
      <c r="B3" s="126" t="s">
        <v>51</v>
      </c>
      <c r="C3" s="120" t="s">
        <v>52</v>
      </c>
      <c r="D3" s="95">
        <f>D4+D9+D12+D15+D16+D17</f>
        <v>913790.68</v>
      </c>
      <c r="E3" s="95">
        <f>E4+E9+E12+E15+E16+E17</f>
        <v>599724.67358</v>
      </c>
      <c r="F3" s="108">
        <f>E3/D3</f>
        <v>0.6563042135426462</v>
      </c>
      <c r="H3" s="46">
        <f>H4+H9+H12+H15+H16+H17</f>
        <v>524194.95999999996</v>
      </c>
      <c r="I3" s="2">
        <f>H3/4</f>
        <v>131048.73999999999</v>
      </c>
      <c r="J3" s="3">
        <f>H3+I3</f>
        <v>655243.7</v>
      </c>
    </row>
    <row r="4" spans="1:10" s="11" customFormat="1" ht="21" customHeight="1">
      <c r="A4" s="7" t="s">
        <v>1</v>
      </c>
      <c r="B4" s="8" t="s">
        <v>53</v>
      </c>
      <c r="C4" s="176" t="s">
        <v>52</v>
      </c>
      <c r="D4" s="128">
        <f>SUM(D5:D7)+D8</f>
        <v>273586.21</v>
      </c>
      <c r="E4" s="128">
        <f>SUM(E5:E7)+E8</f>
        <v>150036.18214000002</v>
      </c>
      <c r="F4" s="178">
        <f>E4/D4</f>
        <v>0.5484054994584705</v>
      </c>
      <c r="H4" s="73">
        <f>SUM(H5:H7)+H8</f>
        <v>140478.47</v>
      </c>
      <c r="I4" s="2">
        <f aca="true" t="shared" si="0" ref="I4:I48">H4/4</f>
        <v>35119.6175</v>
      </c>
      <c r="J4" s="3">
        <f aca="true" t="shared" si="1" ref="J4:J48">H4+I4</f>
        <v>175598.0875</v>
      </c>
    </row>
    <row r="5" spans="1:10" ht="21" customHeight="1">
      <c r="A5" s="12" t="s">
        <v>2</v>
      </c>
      <c r="B5" s="13" t="s">
        <v>54</v>
      </c>
      <c r="C5" s="55" t="s">
        <v>52</v>
      </c>
      <c r="D5" s="181">
        <v>18976.5</v>
      </c>
      <c r="E5" s="181">
        <v>10559.82388</v>
      </c>
      <c r="F5" s="111">
        <f aca="true" t="shared" si="2" ref="F5:F48">E5/D5</f>
        <v>0.5564684678418044</v>
      </c>
      <c r="H5" s="74">
        <v>11826.17</v>
      </c>
      <c r="I5" s="2">
        <f t="shared" si="0"/>
        <v>2956.5425</v>
      </c>
      <c r="J5" s="3">
        <f t="shared" si="1"/>
        <v>14782.7125</v>
      </c>
    </row>
    <row r="6" spans="1:10" ht="21" customHeight="1">
      <c r="A6" s="12" t="s">
        <v>3</v>
      </c>
      <c r="B6" s="13" t="s">
        <v>55</v>
      </c>
      <c r="C6" s="55" t="s">
        <v>52</v>
      </c>
      <c r="D6" s="181">
        <v>36754.14</v>
      </c>
      <c r="E6" s="181">
        <v>41105.619020000006</v>
      </c>
      <c r="F6" s="111">
        <f t="shared" si="2"/>
        <v>1.118394254905706</v>
      </c>
      <c r="H6" s="74">
        <v>33676.19</v>
      </c>
      <c r="I6" s="2">
        <f t="shared" si="0"/>
        <v>8419.0475</v>
      </c>
      <c r="J6" s="3">
        <f t="shared" si="1"/>
        <v>42095.2375</v>
      </c>
    </row>
    <row r="7" spans="1:10" ht="21" customHeight="1">
      <c r="A7" s="12" t="s">
        <v>4</v>
      </c>
      <c r="B7" s="13" t="s">
        <v>56</v>
      </c>
      <c r="C7" s="55" t="s">
        <v>52</v>
      </c>
      <c r="D7" s="181">
        <v>211724.61</v>
      </c>
      <c r="E7" s="181">
        <v>92032.57944</v>
      </c>
      <c r="F7" s="111">
        <f t="shared" si="2"/>
        <v>0.4346805949483152</v>
      </c>
      <c r="H7" s="74">
        <v>87769.99</v>
      </c>
      <c r="I7" s="2">
        <f t="shared" si="0"/>
        <v>21942.4975</v>
      </c>
      <c r="J7" s="3">
        <f t="shared" si="1"/>
        <v>109712.4875</v>
      </c>
    </row>
    <row r="8" spans="1:10" ht="21" customHeight="1">
      <c r="A8" s="18" t="s">
        <v>5</v>
      </c>
      <c r="B8" s="19" t="s">
        <v>57</v>
      </c>
      <c r="C8" s="177" t="s">
        <v>52</v>
      </c>
      <c r="D8" s="181">
        <v>6130.96</v>
      </c>
      <c r="E8" s="181">
        <v>6338.159799999999</v>
      </c>
      <c r="F8" s="179">
        <f t="shared" si="2"/>
        <v>1.0337956535354984</v>
      </c>
      <c r="H8" s="75">
        <v>7206.12</v>
      </c>
      <c r="I8" s="2">
        <f t="shared" si="0"/>
        <v>1801.53</v>
      </c>
      <c r="J8" s="3">
        <f t="shared" si="1"/>
        <v>9007.65</v>
      </c>
    </row>
    <row r="9" spans="1:10" s="11" customFormat="1" ht="21" customHeight="1">
      <c r="A9" s="21" t="s">
        <v>6</v>
      </c>
      <c r="B9" s="22" t="s">
        <v>58</v>
      </c>
      <c r="C9" s="176" t="s">
        <v>52</v>
      </c>
      <c r="D9" s="127">
        <f>D10+D11</f>
        <v>249309.9</v>
      </c>
      <c r="E9" s="128">
        <f>E10+E11</f>
        <v>252415.61325</v>
      </c>
      <c r="F9" s="180">
        <f t="shared" si="2"/>
        <v>1.0124572399651999</v>
      </c>
      <c r="H9" s="10">
        <f>H10+H11</f>
        <v>188213.15999999997</v>
      </c>
      <c r="I9" s="2">
        <f t="shared" si="0"/>
        <v>47053.28999999999</v>
      </c>
      <c r="J9" s="3">
        <f t="shared" si="1"/>
        <v>235266.44999999995</v>
      </c>
    </row>
    <row r="10" spans="1:10" ht="27" customHeight="1">
      <c r="A10" s="12" t="s">
        <v>7</v>
      </c>
      <c r="B10" s="23" t="s">
        <v>59</v>
      </c>
      <c r="C10" s="55" t="s">
        <v>52</v>
      </c>
      <c r="D10" s="183">
        <v>224099.34</v>
      </c>
      <c r="E10" s="184">
        <v>229571.73738</v>
      </c>
      <c r="F10" s="111">
        <f t="shared" si="2"/>
        <v>1.024419515827222</v>
      </c>
      <c r="H10" s="15">
        <v>171509.33</v>
      </c>
      <c r="I10" s="2">
        <f t="shared" si="0"/>
        <v>42877.3325</v>
      </c>
      <c r="J10" s="3">
        <f t="shared" si="1"/>
        <v>214386.66249999998</v>
      </c>
    </row>
    <row r="11" spans="1:10" ht="21" customHeight="1">
      <c r="A11" s="18" t="s">
        <v>8</v>
      </c>
      <c r="B11" s="24" t="s">
        <v>60</v>
      </c>
      <c r="C11" s="177" t="s">
        <v>52</v>
      </c>
      <c r="D11" s="185">
        <v>25210.56</v>
      </c>
      <c r="E11" s="186">
        <v>22843.87587</v>
      </c>
      <c r="F11" s="179">
        <f t="shared" si="2"/>
        <v>0.90612330190206</v>
      </c>
      <c r="H11" s="20">
        <v>16703.83</v>
      </c>
      <c r="I11" s="2">
        <f t="shared" si="0"/>
        <v>4175.9575</v>
      </c>
      <c r="J11" s="3">
        <f t="shared" si="1"/>
        <v>20879.787500000002</v>
      </c>
    </row>
    <row r="12" spans="1:10" s="11" customFormat="1" ht="21" customHeight="1">
      <c r="A12" s="25" t="s">
        <v>9</v>
      </c>
      <c r="B12" s="26" t="s">
        <v>10</v>
      </c>
      <c r="C12" s="9" t="s">
        <v>52</v>
      </c>
      <c r="D12" s="95">
        <f>D13+D14</f>
        <v>325080.21</v>
      </c>
      <c r="E12" s="134">
        <f>E13+E14</f>
        <v>151826.38564999998</v>
      </c>
      <c r="F12" s="108">
        <f t="shared" si="2"/>
        <v>0.4670428435185272</v>
      </c>
      <c r="H12" s="76">
        <f>H13+H14</f>
        <v>146399.23</v>
      </c>
      <c r="I12" s="2">
        <f t="shared" si="0"/>
        <v>36599.8075</v>
      </c>
      <c r="J12" s="3">
        <f t="shared" si="1"/>
        <v>182999.0375</v>
      </c>
    </row>
    <row r="13" spans="1:10" ht="21" customHeight="1">
      <c r="A13" s="27" t="s">
        <v>11</v>
      </c>
      <c r="B13" s="4" t="s">
        <v>61</v>
      </c>
      <c r="C13" s="14" t="s">
        <v>52</v>
      </c>
      <c r="D13" s="129">
        <v>324492.81</v>
      </c>
      <c r="E13" s="133">
        <v>151821.65305</v>
      </c>
      <c r="F13" s="109">
        <f t="shared" si="2"/>
        <v>0.4678737043511072</v>
      </c>
      <c r="H13" s="16">
        <v>146395.44</v>
      </c>
      <c r="I13" s="2">
        <f t="shared" si="0"/>
        <v>36598.86</v>
      </c>
      <c r="J13" s="3">
        <f t="shared" si="1"/>
        <v>182994.3</v>
      </c>
    </row>
    <row r="14" spans="1:10" ht="21" customHeight="1">
      <c r="A14" s="27" t="s">
        <v>12</v>
      </c>
      <c r="B14" s="4" t="s">
        <v>62</v>
      </c>
      <c r="C14" s="130" t="s">
        <v>52</v>
      </c>
      <c r="D14" s="131">
        <v>587.4</v>
      </c>
      <c r="E14" s="132">
        <v>4.7326</v>
      </c>
      <c r="F14" s="110">
        <f t="shared" si="2"/>
        <v>0.008056860742254</v>
      </c>
      <c r="H14" s="75">
        <v>3.79</v>
      </c>
      <c r="I14" s="2">
        <f t="shared" si="0"/>
        <v>0.9475</v>
      </c>
      <c r="J14" s="3">
        <f t="shared" si="1"/>
        <v>4.7375</v>
      </c>
    </row>
    <row r="15" spans="1:10" s="11" customFormat="1" ht="66.75" customHeight="1">
      <c r="A15" s="7" t="s">
        <v>13</v>
      </c>
      <c r="B15" s="28" t="s">
        <v>63</v>
      </c>
      <c r="C15" s="135" t="s">
        <v>52</v>
      </c>
      <c r="D15" s="128">
        <v>37406.3</v>
      </c>
      <c r="E15" s="136">
        <v>27984.04102</v>
      </c>
      <c r="F15" s="119">
        <f t="shared" si="2"/>
        <v>0.7481103723169626</v>
      </c>
      <c r="H15" s="80">
        <v>32100.4</v>
      </c>
      <c r="I15" s="2">
        <f t="shared" si="0"/>
        <v>8025.1</v>
      </c>
      <c r="J15" s="3">
        <f t="shared" si="1"/>
        <v>40125.5</v>
      </c>
    </row>
    <row r="16" spans="1:10" s="11" customFormat="1" ht="52.5" customHeight="1">
      <c r="A16" s="29" t="s">
        <v>14</v>
      </c>
      <c r="B16" s="30" t="s">
        <v>64</v>
      </c>
      <c r="C16" s="137" t="s">
        <v>52</v>
      </c>
      <c r="D16" s="138">
        <v>16358.33</v>
      </c>
      <c r="E16" s="136">
        <v>2422.79574</v>
      </c>
      <c r="F16" s="119">
        <f t="shared" si="2"/>
        <v>0.148107767724456</v>
      </c>
      <c r="H16" s="80">
        <v>6962.23</v>
      </c>
      <c r="I16" s="2">
        <f t="shared" si="0"/>
        <v>1740.5575</v>
      </c>
      <c r="J16" s="3">
        <f t="shared" si="1"/>
        <v>8702.787499999999</v>
      </c>
    </row>
    <row r="17" spans="1:10" s="11" customFormat="1" ht="21" customHeight="1" thickBot="1">
      <c r="A17" s="31" t="s">
        <v>15</v>
      </c>
      <c r="B17" s="32" t="s">
        <v>65</v>
      </c>
      <c r="C17" s="139" t="s">
        <v>52</v>
      </c>
      <c r="D17" s="140">
        <v>12049.73</v>
      </c>
      <c r="E17" s="141">
        <v>15039.655780000001</v>
      </c>
      <c r="F17" s="142">
        <f t="shared" si="2"/>
        <v>1.2481321805550831</v>
      </c>
      <c r="H17" s="81">
        <v>10041.47</v>
      </c>
      <c r="I17" s="2">
        <f t="shared" si="0"/>
        <v>2510.3675</v>
      </c>
      <c r="J17" s="3">
        <f t="shared" si="1"/>
        <v>12551.8375</v>
      </c>
    </row>
    <row r="18" spans="1:10" ht="21" customHeight="1" thickBot="1">
      <c r="A18" s="33" t="s">
        <v>16</v>
      </c>
      <c r="B18" s="34" t="s">
        <v>66</v>
      </c>
      <c r="C18" s="94" t="s">
        <v>52</v>
      </c>
      <c r="D18" s="96">
        <f>D19+D32</f>
        <v>147398.24</v>
      </c>
      <c r="E18" s="96">
        <f>E19+E32</f>
        <v>107048.60815312742</v>
      </c>
      <c r="F18" s="112">
        <f t="shared" si="2"/>
        <v>0.7262543172369456</v>
      </c>
      <c r="H18" s="77">
        <f>H19+H32</f>
        <v>73456.66</v>
      </c>
      <c r="I18" s="2">
        <f t="shared" si="0"/>
        <v>18364.165</v>
      </c>
      <c r="J18" s="3">
        <f t="shared" si="1"/>
        <v>91820.82500000001</v>
      </c>
    </row>
    <row r="19" spans="1:10" s="11" customFormat="1" ht="33" customHeight="1">
      <c r="A19" s="143" t="s">
        <v>17</v>
      </c>
      <c r="B19" s="144" t="s">
        <v>67</v>
      </c>
      <c r="C19" s="145" t="s">
        <v>52</v>
      </c>
      <c r="D19" s="101">
        <f>D20+SUM(D23:D31)</f>
        <v>111045.94</v>
      </c>
      <c r="E19" s="101">
        <f>E20+SUM(E23:E31)</f>
        <v>73623.11663932743</v>
      </c>
      <c r="F19" s="102">
        <f t="shared" si="2"/>
        <v>0.6629969239697321</v>
      </c>
      <c r="H19" s="146">
        <f>H20+SUM(H23:H31)</f>
        <v>44401.28</v>
      </c>
      <c r="I19" s="2">
        <f t="shared" si="0"/>
        <v>11100.32</v>
      </c>
      <c r="J19" s="3">
        <f t="shared" si="1"/>
        <v>55501.6</v>
      </c>
    </row>
    <row r="20" spans="1:12" s="11" customFormat="1" ht="21" customHeight="1">
      <c r="A20" s="147" t="s">
        <v>18</v>
      </c>
      <c r="B20" s="148" t="s">
        <v>68</v>
      </c>
      <c r="C20" s="36" t="s">
        <v>52</v>
      </c>
      <c r="D20" s="149">
        <f>D21+D22</f>
        <v>16083.01</v>
      </c>
      <c r="E20" s="149">
        <f>E21+E22</f>
        <v>20938.101310637423</v>
      </c>
      <c r="F20" s="113">
        <f t="shared" si="2"/>
        <v>1.301877031142642</v>
      </c>
      <c r="H20" s="82">
        <f>H21+H22</f>
        <v>14061.97</v>
      </c>
      <c r="I20" s="2">
        <f t="shared" si="0"/>
        <v>3515.4925</v>
      </c>
      <c r="J20" s="3">
        <f t="shared" si="1"/>
        <v>17577.462499999998</v>
      </c>
      <c r="K20" s="175"/>
      <c r="L20" s="175"/>
    </row>
    <row r="21" spans="1:10" s="17" customFormat="1" ht="30" customHeight="1">
      <c r="A21" s="37"/>
      <c r="B21" s="38" t="s">
        <v>69</v>
      </c>
      <c r="C21" s="39" t="s">
        <v>52</v>
      </c>
      <c r="D21" s="149">
        <v>14745.41</v>
      </c>
      <c r="E21" s="205">
        <v>18981.69482</v>
      </c>
      <c r="F21" s="113">
        <f t="shared" si="2"/>
        <v>1.2872951528645187</v>
      </c>
      <c r="H21" s="83">
        <v>12794.92</v>
      </c>
      <c r="I21" s="2">
        <f t="shared" si="0"/>
        <v>3198.73</v>
      </c>
      <c r="J21" s="3">
        <f t="shared" si="1"/>
        <v>15993.65</v>
      </c>
    </row>
    <row r="22" spans="1:10" s="17" customFormat="1" ht="21" customHeight="1">
      <c r="A22" s="37"/>
      <c r="B22" s="151" t="s">
        <v>60</v>
      </c>
      <c r="C22" s="39" t="s">
        <v>52</v>
      </c>
      <c r="D22" s="153">
        <v>1337.6</v>
      </c>
      <c r="E22" s="206">
        <v>1956.406490637421</v>
      </c>
      <c r="F22" s="113">
        <f t="shared" si="2"/>
        <v>1.4626244696751056</v>
      </c>
      <c r="H22" s="84">
        <v>1267.05</v>
      </c>
      <c r="I22" s="2">
        <f t="shared" si="0"/>
        <v>316.7625</v>
      </c>
      <c r="J22" s="3">
        <f t="shared" si="1"/>
        <v>1583.8125</v>
      </c>
    </row>
    <row r="23" spans="1:10" ht="21" customHeight="1">
      <c r="A23" s="40" t="s">
        <v>19</v>
      </c>
      <c r="B23" s="41" t="s">
        <v>70</v>
      </c>
      <c r="C23" s="152" t="s">
        <v>52</v>
      </c>
      <c r="D23" s="174">
        <v>59061.22</v>
      </c>
      <c r="E23" s="182">
        <v>14864.776</v>
      </c>
      <c r="F23" s="114">
        <f>E22/D22</f>
        <v>1.4626244696751056</v>
      </c>
      <c r="H23" s="85">
        <v>14203.78</v>
      </c>
      <c r="I23" s="2">
        <f t="shared" si="0"/>
        <v>3550.945</v>
      </c>
      <c r="J23" s="3">
        <f t="shared" si="1"/>
        <v>17754.725000000002</v>
      </c>
    </row>
    <row r="24" spans="1:10" ht="30.75" customHeight="1">
      <c r="A24" s="42" t="s">
        <v>20</v>
      </c>
      <c r="B24" s="43" t="s">
        <v>71</v>
      </c>
      <c r="C24" s="36" t="s">
        <v>52</v>
      </c>
      <c r="D24" s="149">
        <v>135.57</v>
      </c>
      <c r="E24" s="154">
        <v>139.966925</v>
      </c>
      <c r="F24" s="115">
        <f t="shared" si="2"/>
        <v>1.0324328760050159</v>
      </c>
      <c r="H24" s="86">
        <v>31.64</v>
      </c>
      <c r="I24" s="2">
        <f t="shared" si="0"/>
        <v>7.91</v>
      </c>
      <c r="J24" s="3">
        <f t="shared" si="1"/>
        <v>39.55</v>
      </c>
    </row>
    <row r="25" spans="1:10" ht="21" customHeight="1">
      <c r="A25" s="155" t="s">
        <v>21</v>
      </c>
      <c r="B25" s="156" t="s">
        <v>72</v>
      </c>
      <c r="C25" s="36" t="s">
        <v>52</v>
      </c>
      <c r="D25" s="149">
        <v>1843.42</v>
      </c>
      <c r="E25" s="154">
        <v>2684.0114449999996</v>
      </c>
      <c r="F25" s="115">
        <f t="shared" si="2"/>
        <v>1.4559956195549575</v>
      </c>
      <c r="H25" s="87">
        <v>2271.08</v>
      </c>
      <c r="I25" s="2">
        <f t="shared" si="0"/>
        <v>567.77</v>
      </c>
      <c r="J25" s="3">
        <f t="shared" si="1"/>
        <v>2838.85</v>
      </c>
    </row>
    <row r="26" spans="1:10" ht="21" customHeight="1">
      <c r="A26" s="44" t="s">
        <v>22</v>
      </c>
      <c r="B26" s="156" t="s">
        <v>73</v>
      </c>
      <c r="C26" s="36" t="s">
        <v>52</v>
      </c>
      <c r="D26" s="149">
        <v>4862.51</v>
      </c>
      <c r="E26" s="150">
        <v>4819.4098684</v>
      </c>
      <c r="F26" s="113">
        <f t="shared" si="2"/>
        <v>0.9911362379511816</v>
      </c>
      <c r="H26" s="88">
        <v>3993.29</v>
      </c>
      <c r="I26" s="2">
        <f t="shared" si="0"/>
        <v>998.3225</v>
      </c>
      <c r="J26" s="3">
        <f t="shared" si="1"/>
        <v>4991.6125</v>
      </c>
    </row>
    <row r="27" spans="1:10" ht="21" customHeight="1">
      <c r="A27" s="44" t="s">
        <v>23</v>
      </c>
      <c r="B27" s="156" t="s">
        <v>74</v>
      </c>
      <c r="C27" s="36" t="s">
        <v>52</v>
      </c>
      <c r="D27" s="149">
        <v>381.27</v>
      </c>
      <c r="E27" s="150">
        <v>382.7674082</v>
      </c>
      <c r="F27" s="113">
        <f t="shared" si="2"/>
        <v>1.0039274220368768</v>
      </c>
      <c r="H27" s="88">
        <v>150.43</v>
      </c>
      <c r="I27" s="2">
        <f t="shared" si="0"/>
        <v>37.6075</v>
      </c>
      <c r="J27" s="3">
        <f t="shared" si="1"/>
        <v>188.03750000000002</v>
      </c>
    </row>
    <row r="28" spans="1:10" ht="21" customHeight="1">
      <c r="A28" s="44" t="s">
        <v>24</v>
      </c>
      <c r="B28" s="156" t="s">
        <v>75</v>
      </c>
      <c r="C28" s="36" t="s">
        <v>52</v>
      </c>
      <c r="D28" s="207">
        <v>274.43</v>
      </c>
      <c r="E28" s="207">
        <v>57.340115</v>
      </c>
      <c r="F28" s="113">
        <f t="shared" si="2"/>
        <v>0.208942590095835</v>
      </c>
      <c r="H28" s="88">
        <v>62.29</v>
      </c>
      <c r="I28" s="2">
        <f t="shared" si="0"/>
        <v>15.5725</v>
      </c>
      <c r="J28" s="3">
        <f t="shared" si="1"/>
        <v>77.8625</v>
      </c>
    </row>
    <row r="29" spans="1:10" ht="21" customHeight="1">
      <c r="A29" s="44" t="s">
        <v>25</v>
      </c>
      <c r="B29" s="156" t="s">
        <v>76</v>
      </c>
      <c r="C29" s="36" t="s">
        <v>52</v>
      </c>
      <c r="D29" s="207">
        <v>152.88</v>
      </c>
      <c r="E29" s="207">
        <v>343.17960999999997</v>
      </c>
      <c r="F29" s="113">
        <f t="shared" si="2"/>
        <v>2.244764586603872</v>
      </c>
      <c r="H29" s="88">
        <v>392.53</v>
      </c>
      <c r="I29" s="2">
        <f t="shared" si="0"/>
        <v>98.1325</v>
      </c>
      <c r="J29" s="3">
        <f t="shared" si="1"/>
        <v>490.66249999999997</v>
      </c>
    </row>
    <row r="30" spans="1:10" ht="21" customHeight="1">
      <c r="A30" s="44" t="s">
        <v>26</v>
      </c>
      <c r="B30" s="156" t="s">
        <v>77</v>
      </c>
      <c r="C30" s="36" t="s">
        <v>52</v>
      </c>
      <c r="D30" s="207">
        <v>727.5</v>
      </c>
      <c r="E30" s="150">
        <v>1810.484</v>
      </c>
      <c r="F30" s="113">
        <f t="shared" si="2"/>
        <v>2.488637800687285</v>
      </c>
      <c r="H30" s="88">
        <v>705.11</v>
      </c>
      <c r="I30" s="2">
        <f t="shared" si="0"/>
        <v>176.2775</v>
      </c>
      <c r="J30" s="3">
        <f t="shared" si="1"/>
        <v>881.3875</v>
      </c>
    </row>
    <row r="31" spans="1:10" s="161" customFormat="1" ht="21" customHeight="1" thickBot="1">
      <c r="A31" s="157" t="s">
        <v>27</v>
      </c>
      <c r="B31" s="158" t="s">
        <v>78</v>
      </c>
      <c r="C31" s="152" t="s">
        <v>52</v>
      </c>
      <c r="D31" s="205">
        <v>27524.13</v>
      </c>
      <c r="E31" s="160">
        <f>6143.91995709+21439.16</f>
        <v>27583.079957089998</v>
      </c>
      <c r="F31" s="116">
        <f t="shared" si="2"/>
        <v>1.002141755510165</v>
      </c>
      <c r="H31" s="89">
        <v>8529.16</v>
      </c>
      <c r="I31" s="2">
        <f t="shared" si="0"/>
        <v>2132.29</v>
      </c>
      <c r="J31" s="3">
        <f t="shared" si="1"/>
        <v>10661.45</v>
      </c>
    </row>
    <row r="32" spans="1:10" s="1" customFormat="1" ht="26.25" customHeight="1">
      <c r="A32" s="5">
        <v>8</v>
      </c>
      <c r="B32" s="6" t="s">
        <v>79</v>
      </c>
      <c r="C32" s="45" t="s">
        <v>52</v>
      </c>
      <c r="D32" s="97">
        <f>SUM(D33:D40)</f>
        <v>36352.29999999999</v>
      </c>
      <c r="E32" s="162">
        <f>SUM(E33:E40)</f>
        <v>33425.4915138</v>
      </c>
      <c r="F32" s="117">
        <f t="shared" si="2"/>
        <v>0.9194876669096593</v>
      </c>
      <c r="H32" s="90">
        <f>SUM(H33:H40)</f>
        <v>29055.379999999997</v>
      </c>
      <c r="I32" s="2">
        <f t="shared" si="0"/>
        <v>7263.844999999999</v>
      </c>
      <c r="J32" s="3">
        <f t="shared" si="1"/>
        <v>36319.225</v>
      </c>
    </row>
    <row r="33" spans="1:10" ht="21" customHeight="1">
      <c r="A33" s="47" t="s">
        <v>28</v>
      </c>
      <c r="B33" s="48" t="s">
        <v>80</v>
      </c>
      <c r="C33" s="36" t="s">
        <v>52</v>
      </c>
      <c r="D33" s="149">
        <v>28871.52</v>
      </c>
      <c r="E33" s="150">
        <v>27401.165549999998</v>
      </c>
      <c r="F33" s="115">
        <f t="shared" si="2"/>
        <v>0.9490724960099086</v>
      </c>
      <c r="H33" s="88">
        <v>24267.35</v>
      </c>
      <c r="I33" s="2">
        <f t="shared" si="0"/>
        <v>6066.8375</v>
      </c>
      <c r="J33" s="3">
        <f t="shared" si="1"/>
        <v>30334.1875</v>
      </c>
    </row>
    <row r="34" spans="1:10" ht="21" customHeight="1">
      <c r="A34" s="47" t="s">
        <v>29</v>
      </c>
      <c r="B34" s="48" t="s">
        <v>81</v>
      </c>
      <c r="C34" s="36" t="s">
        <v>52</v>
      </c>
      <c r="D34" s="149">
        <v>2952.94</v>
      </c>
      <c r="E34" s="150">
        <v>2683.29007</v>
      </c>
      <c r="F34" s="110">
        <f t="shared" si="2"/>
        <v>0.9086842502726097</v>
      </c>
      <c r="H34" s="88">
        <v>2330.32</v>
      </c>
      <c r="I34" s="2">
        <f t="shared" si="0"/>
        <v>582.58</v>
      </c>
      <c r="J34" s="3">
        <f t="shared" si="1"/>
        <v>2912.9</v>
      </c>
    </row>
    <row r="35" spans="1:10" ht="21" customHeight="1">
      <c r="A35" s="47" t="s">
        <v>30</v>
      </c>
      <c r="B35" s="49" t="s">
        <v>82</v>
      </c>
      <c r="C35" s="36" t="s">
        <v>52</v>
      </c>
      <c r="D35" s="149">
        <v>1732.21</v>
      </c>
      <c r="E35" s="150">
        <v>687.9367242000001</v>
      </c>
      <c r="F35" s="115">
        <f t="shared" si="2"/>
        <v>0.3971439514839425</v>
      </c>
      <c r="H35" s="88">
        <v>642.97</v>
      </c>
      <c r="I35" s="2">
        <f t="shared" si="0"/>
        <v>160.7425</v>
      </c>
      <c r="J35" s="3">
        <f t="shared" si="1"/>
        <v>803.7125000000001</v>
      </c>
    </row>
    <row r="36" spans="1:10" ht="21" customHeight="1">
      <c r="A36" s="47" t="s">
        <v>31</v>
      </c>
      <c r="B36" s="49" t="s">
        <v>83</v>
      </c>
      <c r="C36" s="36" t="s">
        <v>52</v>
      </c>
      <c r="D36" s="149">
        <v>9.34</v>
      </c>
      <c r="E36" s="154">
        <v>9.4351348</v>
      </c>
      <c r="F36" s="115">
        <f t="shared" si="2"/>
        <v>1.01018573875803</v>
      </c>
      <c r="H36" s="86">
        <v>7.55</v>
      </c>
      <c r="I36" s="2">
        <f t="shared" si="0"/>
        <v>1.8875</v>
      </c>
      <c r="J36" s="3">
        <f t="shared" si="1"/>
        <v>9.4375</v>
      </c>
    </row>
    <row r="37" spans="1:10" ht="21" customHeight="1">
      <c r="A37" s="47" t="s">
        <v>32</v>
      </c>
      <c r="B37" s="48" t="s">
        <v>84</v>
      </c>
      <c r="C37" s="36" t="s">
        <v>52</v>
      </c>
      <c r="D37" s="149">
        <v>337.84</v>
      </c>
      <c r="E37" s="150">
        <v>107.419135</v>
      </c>
      <c r="F37" s="115">
        <f t="shared" si="2"/>
        <v>0.31795860466493014</v>
      </c>
      <c r="H37" s="91">
        <v>94</v>
      </c>
      <c r="I37" s="2">
        <f t="shared" si="0"/>
        <v>23.5</v>
      </c>
      <c r="J37" s="3">
        <f t="shared" si="1"/>
        <v>117.5</v>
      </c>
    </row>
    <row r="38" spans="1:10" ht="21" customHeight="1">
      <c r="A38" s="47" t="s">
        <v>33</v>
      </c>
      <c r="B38" s="48" t="s">
        <v>85</v>
      </c>
      <c r="C38" s="36" t="s">
        <v>52</v>
      </c>
      <c r="D38" s="149">
        <v>258.93</v>
      </c>
      <c r="E38" s="150">
        <v>208.3896</v>
      </c>
      <c r="F38" s="115">
        <f t="shared" si="2"/>
        <v>0.8048105665623914</v>
      </c>
      <c r="H38" s="91">
        <v>252.92</v>
      </c>
      <c r="I38" s="2">
        <f t="shared" si="0"/>
        <v>63.23</v>
      </c>
      <c r="J38" s="3">
        <f t="shared" si="1"/>
        <v>316.15</v>
      </c>
    </row>
    <row r="39" spans="1:10" ht="21" customHeight="1">
      <c r="A39" s="47" t="s">
        <v>34</v>
      </c>
      <c r="B39" s="48" t="s">
        <v>86</v>
      </c>
      <c r="C39" s="36" t="s">
        <v>52</v>
      </c>
      <c r="D39" s="149">
        <v>1076.64</v>
      </c>
      <c r="E39" s="150">
        <v>1228.269725</v>
      </c>
      <c r="F39" s="115">
        <f t="shared" si="2"/>
        <v>1.1408360501188883</v>
      </c>
      <c r="H39" s="91">
        <v>788.84</v>
      </c>
      <c r="I39" s="2">
        <f t="shared" si="0"/>
        <v>197.21</v>
      </c>
      <c r="J39" s="3">
        <f t="shared" si="1"/>
        <v>986.0500000000001</v>
      </c>
    </row>
    <row r="40" spans="1:10" ht="30" customHeight="1" thickBot="1">
      <c r="A40" s="71" t="s">
        <v>35</v>
      </c>
      <c r="B40" s="72" t="s">
        <v>87</v>
      </c>
      <c r="C40" s="107" t="s">
        <v>52</v>
      </c>
      <c r="D40" s="159">
        <v>1112.88</v>
      </c>
      <c r="E40" s="163">
        <v>1099.5855748000001</v>
      </c>
      <c r="F40" s="118">
        <f t="shared" si="2"/>
        <v>0.988054035295809</v>
      </c>
      <c r="H40" s="92">
        <v>671.43</v>
      </c>
      <c r="I40" s="2">
        <f t="shared" si="0"/>
        <v>167.8575</v>
      </c>
      <c r="J40" s="3">
        <f t="shared" si="1"/>
        <v>839.2874999999999</v>
      </c>
    </row>
    <row r="41" spans="1:10" ht="27.75" customHeight="1" thickBot="1">
      <c r="A41" s="33" t="s">
        <v>36</v>
      </c>
      <c r="B41" s="50" t="s">
        <v>88</v>
      </c>
      <c r="C41" s="94" t="s">
        <v>52</v>
      </c>
      <c r="D41" s="96">
        <f>D3+D18</f>
        <v>1061188.92</v>
      </c>
      <c r="E41" s="96">
        <f>E3+E18</f>
        <v>706773.2817331273</v>
      </c>
      <c r="F41" s="112">
        <f t="shared" si="2"/>
        <v>0.6660202235556015</v>
      </c>
      <c r="H41" s="35">
        <f>H3+H18</f>
        <v>597651.62</v>
      </c>
      <c r="I41" s="2">
        <f t="shared" si="0"/>
        <v>149412.905</v>
      </c>
      <c r="J41" s="3">
        <f t="shared" si="1"/>
        <v>747064.525</v>
      </c>
    </row>
    <row r="42" spans="1:10" s="1" customFormat="1" ht="21" customHeight="1" thickBot="1">
      <c r="A42" s="33" t="s">
        <v>37</v>
      </c>
      <c r="B42" s="34" t="s">
        <v>38</v>
      </c>
      <c r="C42" s="94" t="s">
        <v>52</v>
      </c>
      <c r="D42" s="96">
        <f>D43-D41</f>
        <v>-216382.83999999997</v>
      </c>
      <c r="E42" s="96">
        <f>(E43-E41)-(E43-E41)*0.2</f>
        <v>126684.78348549809</v>
      </c>
      <c r="F42" s="112">
        <f t="shared" si="2"/>
        <v>-0.5854659430733884</v>
      </c>
      <c r="H42" s="35">
        <f>(H43-H41)-(H43-H41)*0.2</f>
        <v>241009.54400000005</v>
      </c>
      <c r="I42" s="2">
        <f t="shared" si="0"/>
        <v>60252.38600000001</v>
      </c>
      <c r="J42" s="3">
        <f t="shared" si="1"/>
        <v>301261.93000000005</v>
      </c>
    </row>
    <row r="43" spans="1:10" ht="21" customHeight="1" thickBot="1">
      <c r="A43" s="33" t="s">
        <v>39</v>
      </c>
      <c r="B43" s="34" t="s">
        <v>89</v>
      </c>
      <c r="C43" s="94" t="s">
        <v>52</v>
      </c>
      <c r="D43" s="96">
        <v>844806.08</v>
      </c>
      <c r="E43" s="164">
        <v>865129.2610899999</v>
      </c>
      <c r="F43" s="112">
        <f t="shared" si="2"/>
        <v>1.0240566226630377</v>
      </c>
      <c r="H43" s="77">
        <v>898913.55</v>
      </c>
      <c r="I43" s="2">
        <f t="shared" si="0"/>
        <v>224728.3875</v>
      </c>
      <c r="J43" s="3">
        <f t="shared" si="1"/>
        <v>1123641.9375</v>
      </c>
    </row>
    <row r="44" spans="1:10" s="1" customFormat="1" ht="21" customHeight="1">
      <c r="A44" s="5" t="s">
        <v>40</v>
      </c>
      <c r="B44" s="51" t="s">
        <v>90</v>
      </c>
      <c r="C44" s="45" t="s">
        <v>44</v>
      </c>
      <c r="D44" s="52">
        <f>SUM(D45:D47)</f>
        <v>8932.83</v>
      </c>
      <c r="E44" s="165">
        <f>E45+E46+E47</f>
        <v>9102.694220000001</v>
      </c>
      <c r="F44" s="121">
        <f t="shared" si="2"/>
        <v>1.0190157229008054</v>
      </c>
      <c r="H44" s="78">
        <f>H45+H46+H47</f>
        <v>9023.300000000001</v>
      </c>
      <c r="I44" s="2">
        <f t="shared" si="0"/>
        <v>2255.8250000000003</v>
      </c>
      <c r="J44" s="3">
        <f t="shared" si="1"/>
        <v>11279.125000000002</v>
      </c>
    </row>
    <row r="45" spans="1:10" s="1" customFormat="1" ht="18.75" customHeight="1">
      <c r="A45" s="53"/>
      <c r="B45" s="54" t="s">
        <v>91</v>
      </c>
      <c r="C45" s="55" t="s">
        <v>92</v>
      </c>
      <c r="D45" s="129">
        <v>6722.2300000000005</v>
      </c>
      <c r="E45" s="133">
        <v>6819.18822</v>
      </c>
      <c r="F45" s="109">
        <f t="shared" si="2"/>
        <v>1.0144235201711336</v>
      </c>
      <c r="H45" s="16">
        <v>6562.01</v>
      </c>
      <c r="I45" s="2">
        <f t="shared" si="0"/>
        <v>1640.5025</v>
      </c>
      <c r="J45" s="3">
        <f t="shared" si="1"/>
        <v>8202.5125</v>
      </c>
    </row>
    <row r="46" spans="1:10" s="1" customFormat="1" ht="42.75" customHeight="1">
      <c r="A46" s="53"/>
      <c r="B46" s="56" t="s">
        <v>93</v>
      </c>
      <c r="C46" s="55" t="s">
        <v>92</v>
      </c>
      <c r="D46" s="129">
        <v>33.9</v>
      </c>
      <c r="E46" s="133">
        <v>37.13</v>
      </c>
      <c r="F46" s="109">
        <f t="shared" si="2"/>
        <v>1.0952802359882008</v>
      </c>
      <c r="H46" s="16">
        <v>43.35</v>
      </c>
      <c r="I46" s="2">
        <f t="shared" si="0"/>
        <v>10.8375</v>
      </c>
      <c r="J46" s="3">
        <f t="shared" si="1"/>
        <v>54.1875</v>
      </c>
    </row>
    <row r="47" spans="1:10" s="1" customFormat="1" ht="21" customHeight="1" thickBot="1">
      <c r="A47" s="57"/>
      <c r="B47" s="122" t="s">
        <v>94</v>
      </c>
      <c r="C47" s="123" t="s">
        <v>92</v>
      </c>
      <c r="D47" s="166">
        <v>2176.7000000000003</v>
      </c>
      <c r="E47" s="167">
        <v>2246.376</v>
      </c>
      <c r="F47" s="124">
        <f t="shared" si="2"/>
        <v>1.032009923278357</v>
      </c>
      <c r="H47" s="75">
        <f>543.02+1874.92</f>
        <v>2417.94</v>
      </c>
      <c r="I47" s="2">
        <f t="shared" si="0"/>
        <v>604.485</v>
      </c>
      <c r="J47" s="3">
        <f t="shared" si="1"/>
        <v>3022.425</v>
      </c>
    </row>
    <row r="48" spans="1:10" ht="21" customHeight="1">
      <c r="A48" s="5" t="s">
        <v>41</v>
      </c>
      <c r="B48" s="51" t="s">
        <v>42</v>
      </c>
      <c r="C48" s="45" t="s">
        <v>95</v>
      </c>
      <c r="D48" s="168">
        <f>D43/D44</f>
        <v>94.57317333924411</v>
      </c>
      <c r="E48" s="168">
        <f>E43/E44</f>
        <v>95.04101095576512</v>
      </c>
      <c r="F48" s="121">
        <f t="shared" si="2"/>
        <v>1.004946832172405</v>
      </c>
      <c r="H48" s="168">
        <f>H43/H44</f>
        <v>99.62137466337148</v>
      </c>
      <c r="I48" s="2">
        <f t="shared" si="0"/>
        <v>24.90534366584287</v>
      </c>
      <c r="J48" s="3">
        <f t="shared" si="1"/>
        <v>124.52671832921436</v>
      </c>
    </row>
    <row r="49" spans="1:6" ht="43.5" customHeight="1">
      <c r="A49" s="169"/>
      <c r="B49" s="48" t="s">
        <v>91</v>
      </c>
      <c r="C49" s="36" t="s">
        <v>95</v>
      </c>
      <c r="D49" s="208" t="s">
        <v>110</v>
      </c>
      <c r="E49" s="208" t="s">
        <v>110</v>
      </c>
      <c r="F49" s="170"/>
    </row>
    <row r="50" spans="1:6" ht="45.75" customHeight="1">
      <c r="A50" s="53"/>
      <c r="B50" s="93" t="s">
        <v>96</v>
      </c>
      <c r="C50" s="36" t="s">
        <v>95</v>
      </c>
      <c r="D50" s="208" t="s">
        <v>111</v>
      </c>
      <c r="E50" s="208" t="s">
        <v>111</v>
      </c>
      <c r="F50" s="170"/>
    </row>
    <row r="51" spans="1:6" ht="42.75" customHeight="1" thickBot="1">
      <c r="A51" s="57"/>
      <c r="B51" s="122" t="s">
        <v>94</v>
      </c>
      <c r="C51" s="171" t="s">
        <v>95</v>
      </c>
      <c r="D51" s="209" t="s">
        <v>112</v>
      </c>
      <c r="E51" s="209" t="s">
        <v>112</v>
      </c>
      <c r="F51" s="172"/>
    </row>
    <row r="52" spans="1:6" ht="21" customHeight="1">
      <c r="A52" s="58"/>
      <c r="B52" s="59"/>
      <c r="C52" s="60"/>
      <c r="D52" s="61"/>
      <c r="E52" s="61"/>
      <c r="F52" s="61"/>
    </row>
    <row r="53" spans="2:6" ht="21" customHeight="1" thickBot="1">
      <c r="B53" s="59" t="s">
        <v>97</v>
      </c>
      <c r="C53" s="63"/>
      <c r="D53" s="61"/>
      <c r="E53" s="64"/>
      <c r="F53" s="64"/>
    </row>
    <row r="54" spans="1:6" s="1" customFormat="1" ht="27.75" customHeight="1">
      <c r="A54" s="100"/>
      <c r="B54" s="187" t="s">
        <v>98</v>
      </c>
      <c r="C54" s="188" t="s">
        <v>99</v>
      </c>
      <c r="D54" s="101">
        <f>SUM(D56:D59)</f>
        <v>502.3</v>
      </c>
      <c r="E54" s="101">
        <f>SUM(E56:E59)</f>
        <v>483.19999999999993</v>
      </c>
      <c r="F54" s="102">
        <f aca="true" t="shared" si="3" ref="F54:F65">E54/D54</f>
        <v>0.9619749153892094</v>
      </c>
    </row>
    <row r="55" spans="1:6" ht="21" customHeight="1">
      <c r="A55" s="103"/>
      <c r="B55" s="189" t="s">
        <v>100</v>
      </c>
      <c r="C55" s="36"/>
      <c r="D55" s="65"/>
      <c r="E55" s="190"/>
      <c r="F55" s="113"/>
    </row>
    <row r="56" spans="1:6" ht="21" customHeight="1">
      <c r="A56" s="103"/>
      <c r="B56" s="191" t="s">
        <v>101</v>
      </c>
      <c r="C56" s="36" t="s">
        <v>99</v>
      </c>
      <c r="D56" s="98">
        <v>411.8</v>
      </c>
      <c r="E56" s="190">
        <v>400.4</v>
      </c>
      <c r="F56" s="113">
        <f t="shared" si="3"/>
        <v>0.9723166585721223</v>
      </c>
    </row>
    <row r="57" spans="1:6" ht="21" customHeight="1">
      <c r="A57" s="104"/>
      <c r="B57" s="191" t="s">
        <v>102</v>
      </c>
      <c r="C57" s="36" t="s">
        <v>99</v>
      </c>
      <c r="D57" s="98">
        <v>22.5</v>
      </c>
      <c r="E57" s="192">
        <v>25.9</v>
      </c>
      <c r="F57" s="113">
        <f t="shared" si="3"/>
        <v>1.151111111111111</v>
      </c>
    </row>
    <row r="58" spans="1:6" ht="21" customHeight="1">
      <c r="A58" s="104"/>
      <c r="B58" s="191" t="s">
        <v>103</v>
      </c>
      <c r="C58" s="36" t="s">
        <v>99</v>
      </c>
      <c r="D58" s="98">
        <v>1</v>
      </c>
      <c r="E58" s="190">
        <v>1</v>
      </c>
      <c r="F58" s="113">
        <f t="shared" si="3"/>
        <v>1</v>
      </c>
    </row>
    <row r="59" spans="1:6" ht="21" customHeight="1">
      <c r="A59" s="103"/>
      <c r="B59" s="191" t="s">
        <v>104</v>
      </c>
      <c r="C59" s="36" t="s">
        <v>99</v>
      </c>
      <c r="D59" s="98">
        <v>67</v>
      </c>
      <c r="E59" s="192">
        <v>55.9</v>
      </c>
      <c r="F59" s="113">
        <f t="shared" si="3"/>
        <v>0.8343283582089552</v>
      </c>
    </row>
    <row r="60" spans="1:11" s="1" customFormat="1" ht="30.75" customHeight="1">
      <c r="A60" s="105"/>
      <c r="B60" s="193" t="s">
        <v>105</v>
      </c>
      <c r="C60" s="194" t="s">
        <v>106</v>
      </c>
      <c r="D60" s="195">
        <f>(D10+D21+699.15)/D54/5*1000</f>
        <v>95378.81743977702</v>
      </c>
      <c r="E60" s="195">
        <f>(E10+E21+699.15)/E54/5*1000</f>
        <v>103167.45951986757</v>
      </c>
      <c r="F60" s="119">
        <f t="shared" si="3"/>
        <v>1.0816600822819842</v>
      </c>
      <c r="K60" s="173"/>
    </row>
    <row r="61" spans="1:6" ht="21" customHeight="1">
      <c r="A61" s="103"/>
      <c r="B61" s="189" t="s">
        <v>100</v>
      </c>
      <c r="C61" s="36"/>
      <c r="D61" s="65"/>
      <c r="E61" s="196"/>
      <c r="F61" s="113"/>
    </row>
    <row r="62" spans="1:6" ht="21" customHeight="1">
      <c r="A62" s="103"/>
      <c r="B62" s="191" t="s">
        <v>101</v>
      </c>
      <c r="C62" s="36" t="s">
        <v>106</v>
      </c>
      <c r="D62" s="197">
        <f>D10*1000/5/D56</f>
        <v>108838.92180670227</v>
      </c>
      <c r="E62" s="197">
        <f>E10*1000/5/E56</f>
        <v>114671.19749250749</v>
      </c>
      <c r="F62" s="113">
        <f t="shared" si="3"/>
        <v>1.0535863052388863</v>
      </c>
    </row>
    <row r="63" spans="1:6" ht="21" customHeight="1">
      <c r="A63" s="103"/>
      <c r="B63" s="191" t="s">
        <v>102</v>
      </c>
      <c r="C63" s="36" t="s">
        <v>106</v>
      </c>
      <c r="D63" s="197">
        <f>D21*1000/5/D57</f>
        <v>131070.3111111111</v>
      </c>
      <c r="E63" s="197">
        <f>E21*1000/5/E57</f>
        <v>146576.793976834</v>
      </c>
      <c r="F63" s="113">
        <f t="shared" si="3"/>
        <v>1.1183065999788289</v>
      </c>
    </row>
    <row r="64" spans="1:6" ht="21" customHeight="1">
      <c r="A64" s="103"/>
      <c r="B64" s="191" t="s">
        <v>103</v>
      </c>
      <c r="C64" s="36" t="s">
        <v>106</v>
      </c>
      <c r="D64" s="197">
        <f>1677.97*1000/12</f>
        <v>139830.83333333334</v>
      </c>
      <c r="E64" s="197">
        <f>629093.9/5</f>
        <v>125818.78</v>
      </c>
      <c r="F64" s="113">
        <f t="shared" si="3"/>
        <v>0.8997928210873852</v>
      </c>
    </row>
    <row r="65" spans="1:6" ht="21" customHeight="1" thickBot="1">
      <c r="A65" s="106"/>
      <c r="B65" s="198" t="s">
        <v>104</v>
      </c>
      <c r="C65" s="107" t="s">
        <v>106</v>
      </c>
      <c r="D65" s="99">
        <f>D33*1000/5/D59</f>
        <v>86183.64179104478</v>
      </c>
      <c r="E65" s="99">
        <f>E33*1000/5/E59</f>
        <v>98036.37048300536</v>
      </c>
      <c r="F65" s="199">
        <f t="shared" si="3"/>
        <v>1.1375287519260087</v>
      </c>
    </row>
    <row r="66" spans="4:5" ht="21" customHeight="1">
      <c r="D66" s="3"/>
      <c r="E66" s="3"/>
    </row>
    <row r="67" spans="1:5" s="70" customFormat="1" ht="21" customHeight="1">
      <c r="A67" s="66"/>
      <c r="B67" s="67"/>
      <c r="C67" s="68"/>
      <c r="D67" s="69"/>
      <c r="E67" s="7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PEO1</dc:creator>
  <cp:keywords/>
  <dc:description/>
  <cp:lastModifiedBy>PEO1</cp:lastModifiedBy>
  <cp:lastPrinted>2017-06-15T07:53:18Z</cp:lastPrinted>
  <dcterms:created xsi:type="dcterms:W3CDTF">2015-09-09T09:15:10Z</dcterms:created>
  <dcterms:modified xsi:type="dcterms:W3CDTF">2020-06-16T11:49:16Z</dcterms:modified>
  <cp:category/>
  <cp:version/>
  <cp:contentType/>
  <cp:contentStatus/>
</cp:coreProperties>
</file>